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o\Desktop\Starter Packs\"/>
    </mc:Choice>
  </mc:AlternateContent>
  <xr:revisionPtr revIDLastSave="0" documentId="8_{50807407-FDC8-4949-91A7-2E3B13127D38}" xr6:coauthVersionLast="47" xr6:coauthVersionMax="47" xr10:uidLastSave="{00000000-0000-0000-0000-000000000000}"/>
  <workbookProtection workbookAlgorithmName="SHA-512" workbookHashValue="fmmweMUd1GiMMCAQOkVk17rNqRvx2PmZHGBDvbxGLdexkm3ga3wG7uSA7vzcyzfurvJb7i4E8AAsr9KhU/Ni7w==" workbookSaltValue="37SCAnyyP9BrGIwXk7jRrw==" workbookSpinCount="100000" lockStructure="1"/>
  <bookViews>
    <workbookView xWindow="795" yWindow="300" windowWidth="21840" windowHeight="14490" firstSheet="1" activeTab="1" xr2:uid="{00000000-000D-0000-FFFF-FFFF00000000}"/>
  </bookViews>
  <sheets>
    <sheet name="ProFume Worksheet" sheetId="5" state="hidden" r:id="rId1"/>
    <sheet name="BedBug Worksheet" sheetId="6" r:id="rId2"/>
    <sheet name="Structural Worksheet" sheetId="3" state="hidden" r:id="rId3"/>
    <sheet name="Back End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6" l="1"/>
  <c r="F23" i="6"/>
  <c r="I14" i="6"/>
  <c r="G15" i="6"/>
  <c r="I15" i="6" s="1"/>
  <c r="F14" i="6"/>
  <c r="I12" i="6"/>
  <c r="I13" i="6"/>
  <c r="I11" i="6"/>
  <c r="B20" i="6"/>
  <c r="B24" i="6"/>
  <c r="B21" i="3"/>
  <c r="D49" i="3"/>
  <c r="B49" i="3"/>
  <c r="A49" i="3"/>
  <c r="M15" i="5"/>
  <c r="K15" i="5"/>
  <c r="F15" i="5"/>
  <c r="B19" i="5"/>
  <c r="K14" i="5"/>
  <c r="K13" i="5"/>
  <c r="K21" i="5"/>
  <c r="K12" i="5" l="1"/>
  <c r="M12" i="5" s="1"/>
  <c r="K11" i="5"/>
  <c r="M14" i="5"/>
  <c r="K16" i="5"/>
  <c r="M16" i="5" s="1"/>
  <c r="K17" i="5"/>
  <c r="M17" i="5" s="1"/>
  <c r="G18" i="6"/>
  <c r="I18" i="6" s="1"/>
  <c r="I51" i="6"/>
  <c r="I52" i="6"/>
  <c r="I53" i="6"/>
  <c r="I54" i="6"/>
  <c r="I55" i="6"/>
  <c r="I56" i="6"/>
  <c r="G14" i="6"/>
  <c r="G16" i="6"/>
  <c r="I16" i="6" s="1"/>
  <c r="G17" i="6"/>
  <c r="I17" i="6" s="1"/>
  <c r="G23" i="6"/>
  <c r="I23" i="6" s="1"/>
  <c r="G24" i="6"/>
  <c r="I24" i="6" s="1"/>
  <c r="F25" i="6"/>
  <c r="G25" i="6"/>
  <c r="I25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I50" i="6"/>
  <c r="I49" i="6"/>
  <c r="B31" i="6"/>
  <c r="D31" i="6" s="1"/>
  <c r="A30" i="6"/>
  <c r="B30" i="6" s="1"/>
  <c r="D30" i="6" s="1"/>
  <c r="B29" i="6"/>
  <c r="D29" i="6" s="1"/>
  <c r="B26" i="6"/>
  <c r="D26" i="6" s="1"/>
  <c r="B25" i="6"/>
  <c r="D25" i="6" s="1"/>
  <c r="D24" i="6"/>
  <c r="B23" i="6"/>
  <c r="D23" i="6" s="1"/>
  <c r="A23" i="6"/>
  <c r="D20" i="6"/>
  <c r="B19" i="6"/>
  <c r="D19" i="6" s="1"/>
  <c r="B18" i="6"/>
  <c r="D18" i="6" s="1"/>
  <c r="B15" i="6"/>
  <c r="D15" i="6" s="1"/>
  <c r="H1" i="6" l="1"/>
  <c r="A24" i="3" l="1"/>
  <c r="B24" i="3"/>
  <c r="B12" i="3"/>
  <c r="B11" i="3"/>
  <c r="B48" i="3"/>
  <c r="D48" i="3" s="1"/>
  <c r="B26" i="3"/>
  <c r="B27" i="5"/>
  <c r="D27" i="5" s="1"/>
  <c r="B26" i="5"/>
  <c r="D26" i="5" s="1"/>
  <c r="A27" i="5"/>
  <c r="A26" i="5"/>
  <c r="B32" i="5"/>
  <c r="D32" i="5" s="1"/>
  <c r="A32" i="5"/>
  <c r="K23" i="5"/>
  <c r="M23" i="5" s="1"/>
  <c r="F23" i="5"/>
  <c r="K22" i="5"/>
  <c r="F22" i="5"/>
  <c r="M21" i="5"/>
  <c r="K20" i="5"/>
  <c r="M20" i="5" s="1"/>
  <c r="F20" i="5"/>
  <c r="K19" i="5"/>
  <c r="M19" i="5" s="1"/>
  <c r="F19" i="5"/>
  <c r="K18" i="5"/>
  <c r="M18" i="5" s="1"/>
  <c r="F18" i="5"/>
  <c r="M13" i="5"/>
  <c r="M11" i="5"/>
  <c r="L27" i="5"/>
  <c r="L28" i="5"/>
  <c r="I48" i="5"/>
  <c r="K48" i="5" s="1"/>
  <c r="I47" i="5"/>
  <c r="K47" i="5" s="1"/>
  <c r="I45" i="5"/>
  <c r="K45" i="5" s="1"/>
  <c r="I46" i="5"/>
  <c r="K46" i="5" s="1"/>
  <c r="I44" i="5"/>
  <c r="K44" i="5" s="1"/>
  <c r="I43" i="5"/>
  <c r="K43" i="5" s="1"/>
  <c r="I42" i="5"/>
  <c r="K42" i="5" s="1"/>
  <c r="I41" i="5"/>
  <c r="K41" i="5" s="1"/>
  <c r="I40" i="5"/>
  <c r="K40" i="5" s="1"/>
  <c r="I39" i="5"/>
  <c r="I38" i="5"/>
  <c r="I21" i="3"/>
  <c r="B34" i="5"/>
  <c r="D34" i="5" s="1"/>
  <c r="B33" i="5"/>
  <c r="D33" i="5" s="1"/>
  <c r="B31" i="5"/>
  <c r="D31" i="5" s="1"/>
  <c r="B25" i="5"/>
  <c r="D25" i="5" s="1"/>
  <c r="A24" i="5"/>
  <c r="B24" i="5" s="1"/>
  <c r="D24" i="5" s="1"/>
  <c r="B23" i="5"/>
  <c r="D23" i="5" s="1"/>
  <c r="K34" i="5"/>
  <c r="M34" i="5" s="1"/>
  <c r="F34" i="5"/>
  <c r="K33" i="5"/>
  <c r="M33" i="5" s="1"/>
  <c r="K32" i="5"/>
  <c r="M32" i="5" s="1"/>
  <c r="K31" i="5"/>
  <c r="M31" i="5" s="1"/>
  <c r="K30" i="5"/>
  <c r="M30" i="5" s="1"/>
  <c r="K29" i="5"/>
  <c r="M29" i="5" s="1"/>
  <c r="O48" i="5"/>
  <c r="Q48" i="5" s="1"/>
  <c r="O47" i="5"/>
  <c r="Q47" i="5" s="1"/>
  <c r="O46" i="5"/>
  <c r="Q46" i="5" s="1"/>
  <c r="K24" i="5"/>
  <c r="M24" i="5" s="1"/>
  <c r="O45" i="5"/>
  <c r="Q45" i="5" s="1"/>
  <c r="O44" i="5"/>
  <c r="Q44" i="5" s="1"/>
  <c r="B20" i="5"/>
  <c r="D20" i="5" s="1"/>
  <c r="O43" i="5"/>
  <c r="Q43" i="5" s="1"/>
  <c r="O42" i="5"/>
  <c r="Q42" i="5" s="1"/>
  <c r="O41" i="5"/>
  <c r="Q41" i="5" s="1"/>
  <c r="O40" i="5"/>
  <c r="Q40" i="5" s="1"/>
  <c r="O38" i="5"/>
  <c r="Q38" i="5" s="1"/>
  <c r="D19" i="5"/>
  <c r="B18" i="5"/>
  <c r="D18" i="5" s="1"/>
  <c r="B17" i="5"/>
  <c r="D17" i="5" s="1"/>
  <c r="B14" i="5"/>
  <c r="D14" i="5" s="1"/>
  <c r="M22" i="5" l="1"/>
  <c r="K39" i="5"/>
  <c r="M27" i="5" s="1"/>
  <c r="K38" i="5"/>
  <c r="M28" i="5"/>
  <c r="B20" i="3"/>
  <c r="D20" i="3" s="1"/>
  <c r="B40" i="3"/>
  <c r="D40" i="3" s="1"/>
  <c r="A40" i="3"/>
  <c r="O41" i="3"/>
  <c r="Q41" i="3" s="1"/>
  <c r="O40" i="3"/>
  <c r="Q40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I26" i="3"/>
  <c r="K26" i="3" s="1"/>
  <c r="I27" i="3"/>
  <c r="K27" i="3" s="1"/>
  <c r="I28" i="3"/>
  <c r="K28" i="3" s="1"/>
  <c r="I41" i="3"/>
  <c r="K41" i="3" s="1"/>
  <c r="I40" i="3"/>
  <c r="K40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A44" i="3"/>
  <c r="B44" i="3" s="1"/>
  <c r="D44" i="3" s="1"/>
  <c r="K21" i="3"/>
  <c r="B43" i="3"/>
  <c r="D43" i="3" s="1"/>
  <c r="D26" i="3"/>
  <c r="B25" i="3"/>
  <c r="D25" i="3" s="1"/>
  <c r="B15" i="3"/>
  <c r="D15" i="3" s="1"/>
  <c r="B18" i="3"/>
  <c r="D18" i="3" s="1"/>
  <c r="B19" i="3"/>
  <c r="D19" i="3" s="1"/>
  <c r="D21" i="3"/>
  <c r="D24" i="3"/>
  <c r="B27" i="3"/>
  <c r="D27" i="3" s="1"/>
  <c r="B32" i="3"/>
  <c r="D32" i="3" s="1"/>
  <c r="B38" i="3"/>
  <c r="D38" i="3" s="1"/>
  <c r="B39" i="3"/>
  <c r="D39" i="3" s="1"/>
  <c r="B33" i="3"/>
  <c r="D33" i="3" s="1"/>
  <c r="B34" i="3"/>
  <c r="D34" i="3" s="1"/>
  <c r="B35" i="3"/>
  <c r="D35" i="3" s="1"/>
  <c r="B45" i="3"/>
  <c r="D45" i="3" s="1"/>
  <c r="B53" i="3"/>
  <c r="D53" i="3" s="1"/>
  <c r="B54" i="3"/>
  <c r="D54" i="3" s="1"/>
  <c r="B55" i="3"/>
  <c r="D55" i="3" s="1"/>
  <c r="B50" i="3"/>
  <c r="D50" i="3" s="1"/>
  <c r="B51" i="3"/>
  <c r="D51" i="3" s="1"/>
  <c r="B52" i="3"/>
  <c r="D52" i="3" s="1"/>
  <c r="O21" i="3"/>
  <c r="Q21" i="3" s="1"/>
  <c r="I45" i="3"/>
  <c r="I46" i="3"/>
  <c r="I47" i="3"/>
  <c r="I48" i="3"/>
  <c r="I49" i="3"/>
  <c r="I50" i="3"/>
  <c r="I51" i="3"/>
  <c r="I52" i="3"/>
  <c r="H1" i="5" l="1"/>
  <c r="D30" i="3"/>
  <c r="D31" i="3"/>
  <c r="H1" i="3" l="1"/>
</calcChain>
</file>

<file path=xl/sharedStrings.xml><?xml version="1.0" encoding="utf-8"?>
<sst xmlns="http://schemas.openxmlformats.org/spreadsheetml/2006/main" count="238" uniqueCount="128">
  <si>
    <t>Chloropicrin</t>
  </si>
  <si>
    <t>Fumiscope 5.1</t>
  </si>
  <si>
    <t>1/4 Union</t>
  </si>
  <si>
    <t>1/4 Union – T</t>
  </si>
  <si>
    <t>Corner Pads</t>
  </si>
  <si>
    <t>Tarp Repair Tape; Black or White</t>
  </si>
  <si>
    <t>1”Spring Tarp Clamp</t>
  </si>
  <si>
    <t>Paper Tape; 3” x 160’ – 16 rolls/ cs</t>
  </si>
  <si>
    <t>Spray Adhesive; 12 cans/ cs</t>
  </si>
  <si>
    <t>Digital Bluetooth Scale; syncs w/ smartphone</t>
  </si>
  <si>
    <t>Laser Digital Thermometer</t>
  </si>
  <si>
    <t>20” Fumigation Fan</t>
  </si>
  <si>
    <t>Nylofume Bags</t>
  </si>
  <si>
    <t>J-Lock; Secondary Lock</t>
  </si>
  <si>
    <t>Chloropicrin Cups</t>
  </si>
  <si>
    <t>Chloropicrin Pans</t>
  </si>
  <si>
    <t>Reconditioned 30 min Aluminum Cyl</t>
  </si>
  <si>
    <t>Sand Snakes; 7’ sewn on one end</t>
  </si>
  <si>
    <t>Face Shield</t>
  </si>
  <si>
    <t>1/4 Tubing Vikane Shooting Hose - White 500'</t>
  </si>
  <si>
    <t>Total</t>
  </si>
  <si>
    <t>Clearing Device</t>
  </si>
  <si>
    <t>Unit Price</t>
  </si>
  <si>
    <t>Monitoring Equipment</t>
  </si>
  <si>
    <t>Purge Pump</t>
  </si>
  <si>
    <t>Union - 1/4"</t>
  </si>
  <si>
    <t>Unition T - 1/4"</t>
  </si>
  <si>
    <t>Digital Scale w/ Wireless Remote</t>
  </si>
  <si>
    <t>Sealing Supplies</t>
  </si>
  <si>
    <t>6 Mil Poly Sheeting - 20x100</t>
  </si>
  <si>
    <t>Paper Flatback Tape; 16 rolls/cs</t>
  </si>
  <si>
    <t>1" Spring Clamps</t>
  </si>
  <si>
    <t>Safety Equipment</t>
  </si>
  <si>
    <t>J-Lock; Seconday Lock</t>
  </si>
  <si>
    <t>Chloropicrin Cup</t>
  </si>
  <si>
    <t>Chloropicrin Pan</t>
  </si>
  <si>
    <t>Other Neccesary Equipment</t>
  </si>
  <si>
    <t>20" Fumigation Fan</t>
  </si>
  <si>
    <t>Nylofum Bags</t>
  </si>
  <si>
    <t>Price</t>
  </si>
  <si>
    <t>oz</t>
  </si>
  <si>
    <t>L</t>
  </si>
  <si>
    <t>W</t>
  </si>
  <si>
    <t>Sand Snakes; 6"x6.5'</t>
  </si>
  <si>
    <t>Length</t>
  </si>
  <si>
    <t>Diameter</t>
  </si>
  <si>
    <t>Qty</t>
  </si>
  <si>
    <t>Introduction Supplies</t>
  </si>
  <si>
    <t>Reconditioned MSA SCBA w/ cyl, mask &amp; case</t>
  </si>
  <si>
    <t>New Draeger SCBA w/ cyl, mask &amp; case</t>
  </si>
  <si>
    <t>New Draeger 30 min Aluminum Cyl</t>
  </si>
  <si>
    <t>Hybrid Cyl Adapter Spare 1/4" Fitting</t>
  </si>
  <si>
    <t>Plug</t>
  </si>
  <si>
    <t>Sub Total</t>
  </si>
  <si>
    <t>Tarps - Use Configuation tool to the right</t>
  </si>
  <si>
    <t>Water Snakes - Use Configuation tool to the right</t>
  </si>
  <si>
    <t>Water Snake Configuration Tool</t>
  </si>
  <si>
    <t>Tarp Configuration Tool</t>
  </si>
  <si>
    <t>Plastic Spool - 6" for 1/4" tubing</t>
  </si>
  <si>
    <t>Poly Sheeting, 20'x100' - 6 mil</t>
  </si>
  <si>
    <t>Sample</t>
  </si>
  <si>
    <t>***</t>
  </si>
  <si>
    <t>10oz Tarp</t>
  </si>
  <si>
    <t>Purge Pump w/ stand and 1/4" fittings</t>
  </si>
  <si>
    <t>Fumigants</t>
  </si>
  <si>
    <t>Gas Detection</t>
  </si>
  <si>
    <t>Fittings &amp; Hoses</t>
  </si>
  <si>
    <t>6" Diameter</t>
  </si>
  <si>
    <t>4" Diameter</t>
  </si>
  <si>
    <t>Application Supplies</t>
  </si>
  <si>
    <t>Tarp Tape; Black or White</t>
  </si>
  <si>
    <t>Vikane®</t>
  </si>
  <si>
    <t>Spectros SF-ExplorIR™</t>
  </si>
  <si>
    <t>Tarp Sealing Supplies</t>
  </si>
  <si>
    <t>Tape &amp; Seal Supplies</t>
  </si>
  <si>
    <t>Call</t>
  </si>
  <si>
    <t>ProFume®</t>
  </si>
  <si>
    <t>ProFume Hand-Tight Cyl Adapter w/ 3/8" fitting</t>
  </si>
  <si>
    <t>ProFume Wrench-Tight Cyl Adapter w/ 3/8" fitting</t>
  </si>
  <si>
    <t>Hand-Tight Adapter Spare 3/8" Fitting</t>
  </si>
  <si>
    <t>Wrench-Tight Cyl Adapter Spare 3/8" Fitting</t>
  </si>
  <si>
    <t>Plastic Spool - 10" for 3/8" tubing</t>
  </si>
  <si>
    <t>3 Output Port Manifold w/ 3/8" fittings</t>
  </si>
  <si>
    <t>4 Output Port Manifold w/ 3/8" fittings</t>
  </si>
  <si>
    <t>5 Output Port Manifold w/ 3/8" fittings</t>
  </si>
  <si>
    <t>Spare 3/8" Fittings for Manifold</t>
  </si>
  <si>
    <t>3/8 Union</t>
  </si>
  <si>
    <t>3/8 Union - T</t>
  </si>
  <si>
    <t>Union Reducer - 3/8 x 1/4</t>
  </si>
  <si>
    <t>Tarps - Use Configuation tool below</t>
  </si>
  <si>
    <t>Water Snakes - Use Configuation tool below</t>
  </si>
  <si>
    <t>J-Fan - B9</t>
  </si>
  <si>
    <t>Fumigant</t>
  </si>
  <si>
    <t>Harness - 5 Point w/ Repel Brake</t>
  </si>
  <si>
    <t>Safety Lanyard - 75'</t>
  </si>
  <si>
    <t>Tarps &amp; Sealing Supplies</t>
  </si>
  <si>
    <t>10mil Rip-Stop</t>
  </si>
  <si>
    <t>Vikane Cyl Adapter w/ QC Barb fitting</t>
  </si>
  <si>
    <t>Vikane Cyl Adapter w/ 1/4" fitting</t>
  </si>
  <si>
    <t>Spare Barb Fitting</t>
  </si>
  <si>
    <t>Braided Vikane Shooting Hose - 100'</t>
  </si>
  <si>
    <t>Spare Fitting</t>
  </si>
  <si>
    <t>Vikane Wrench</t>
  </si>
  <si>
    <t>Spare fitting for Cyl Adapter</t>
  </si>
  <si>
    <t>Vehicle/Furniture Tarping Supplies</t>
  </si>
  <si>
    <t>Rip-Stop Poly Tarp - S - 15x20 - 10 mil</t>
  </si>
  <si>
    <t>Rip-Stop Poly Tarp - M - 20x40 - 10 mil</t>
  </si>
  <si>
    <t>Rip-Stop Poly Tarp - L - 40x60 - 10 mil</t>
  </si>
  <si>
    <t>Rip-Stop Tarps and Water Snakes can be custom cut</t>
  </si>
  <si>
    <t>3 Output Port Manifold w/ 1/4" fittings</t>
  </si>
  <si>
    <t>4 Output Port Manifold w/ 1/4" fittings</t>
  </si>
  <si>
    <t>5 Output Port Manifold w/ 1/4" fittings</t>
  </si>
  <si>
    <t>Spare 1/4" Fittings for Manifold</t>
  </si>
  <si>
    <t>ProFume Cyl Adapter w/ 3/8" fitting</t>
  </si>
  <si>
    <t>Profume Cyl Adapter w/ 3/8 fitting</t>
  </si>
  <si>
    <t>Spare Fitting Cyl Adapter</t>
  </si>
  <si>
    <t>Profume Starter Pack</t>
  </si>
  <si>
    <t>Fumigant Introduction Supplies</t>
  </si>
  <si>
    <t>LLDPE Hose 3/8" x 500' w/ Spool</t>
  </si>
  <si>
    <t xml:space="preserve">LLDPE Hose 3/8" x 500' </t>
  </si>
  <si>
    <t>8oz Tarp</t>
  </si>
  <si>
    <t>6mil Rip-Stop</t>
  </si>
  <si>
    <t xml:space="preserve">LLDPE Hose 1/4" x 500' </t>
  </si>
  <si>
    <t>LLDPE Hose1/4" x 500' w/ Spool</t>
  </si>
  <si>
    <t>Hose Cutter</t>
  </si>
  <si>
    <t>Vikane Starter Pack</t>
  </si>
  <si>
    <t>Water Snake - 4" diameter x 100'</t>
  </si>
  <si>
    <t>Bed Bug Starter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</si>
</sst>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C6B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B09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8CBA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 wrapText="1"/>
    </xf>
    <xf numFmtId="6" fontId="0" fillId="0" borderId="0" xfId="0" applyNumberFormat="1"/>
    <xf numFmtId="8" fontId="0" fillId="0" borderId="0" xfId="0" applyNumberFormat="1"/>
    <xf numFmtId="0" fontId="3" fillId="0" borderId="1" xfId="0" applyFont="1" applyBorder="1" applyAlignment="1">
      <alignment vertical="center" wrapText="1"/>
    </xf>
    <xf numFmtId="0" fontId="1" fillId="0" borderId="2" xfId="0" applyFont="1" applyBorder="1"/>
    <xf numFmtId="6" fontId="1" fillId="0" borderId="3" xfId="0" applyNumberFormat="1" applyFont="1" applyBorder="1"/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1" fillId="0" borderId="2" xfId="0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164" fontId="1" fillId="0" borderId="0" xfId="0" applyNumberFormat="1" applyFont="1"/>
    <xf numFmtId="164" fontId="0" fillId="2" borderId="4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164" fontId="0" fillId="2" borderId="3" xfId="0" applyNumberFormat="1" applyFill="1" applyBorder="1"/>
    <xf numFmtId="164" fontId="0" fillId="0" borderId="4" xfId="0" applyNumberFormat="1" applyBorder="1"/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5" borderId="1" xfId="0" applyFont="1" applyFill="1" applyBorder="1"/>
    <xf numFmtId="164" fontId="0" fillId="5" borderId="4" xfId="0" applyNumberFormat="1" applyFill="1" applyBorder="1"/>
    <xf numFmtId="0" fontId="0" fillId="5" borderId="4" xfId="0" applyFill="1" applyBorder="1"/>
    <xf numFmtId="164" fontId="0" fillId="5" borderId="3" xfId="0" applyNumberFormat="1" applyFill="1" applyBorder="1"/>
    <xf numFmtId="164" fontId="0" fillId="4" borderId="4" xfId="0" applyNumberFormat="1" applyFill="1" applyBorder="1" applyAlignment="1">
      <alignment horizontal="right"/>
    </xf>
    <xf numFmtId="164" fontId="4" fillId="5" borderId="4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164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5" fillId="5" borderId="1" xfId="0" applyFont="1" applyFill="1" applyBorder="1"/>
    <xf numFmtId="0" fontId="0" fillId="5" borderId="2" xfId="0" applyFill="1" applyBorder="1"/>
    <xf numFmtId="0" fontId="3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/>
    </xf>
    <xf numFmtId="164" fontId="1" fillId="5" borderId="4" xfId="0" applyNumberFormat="1" applyFont="1" applyFill="1" applyBorder="1"/>
    <xf numFmtId="0" fontId="1" fillId="5" borderId="4" xfId="0" applyFont="1" applyFill="1" applyBorder="1"/>
    <xf numFmtId="0" fontId="4" fillId="5" borderId="4" xfId="0" applyFont="1" applyFill="1" applyBorder="1"/>
    <xf numFmtId="0" fontId="0" fillId="6" borderId="5" xfId="0" applyFill="1" applyBorder="1"/>
    <xf numFmtId="164" fontId="0" fillId="6" borderId="4" xfId="0" applyNumberFormat="1" applyFill="1" applyBorder="1"/>
    <xf numFmtId="0" fontId="0" fillId="6" borderId="4" xfId="0" applyFill="1" applyBorder="1"/>
    <xf numFmtId="0" fontId="0" fillId="7" borderId="4" xfId="0" applyFill="1" applyBorder="1"/>
    <xf numFmtId="164" fontId="0" fillId="7" borderId="4" xfId="0" applyNumberFormat="1" applyFill="1" applyBorder="1"/>
    <xf numFmtId="0" fontId="8" fillId="0" borderId="0" xfId="0" applyFont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164" fontId="0" fillId="8" borderId="4" xfId="0" applyNumberFormat="1" applyFill="1" applyBorder="1"/>
    <xf numFmtId="0" fontId="0" fillId="8" borderId="4" xfId="0" applyFill="1" applyBorder="1" applyProtection="1">
      <protection locked="0"/>
    </xf>
    <xf numFmtId="164" fontId="0" fillId="8" borderId="3" xfId="0" applyNumberFormat="1" applyFill="1" applyBorder="1"/>
    <xf numFmtId="0" fontId="4" fillId="8" borderId="1" xfId="0" applyFont="1" applyFill="1" applyBorder="1"/>
    <xf numFmtId="0" fontId="0" fillId="0" borderId="0" xfId="0" applyProtection="1">
      <protection locked="0"/>
    </xf>
    <xf numFmtId="164" fontId="0" fillId="2" borderId="4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9" borderId="4" xfId="0" applyNumberFormat="1" applyFill="1" applyBorder="1"/>
    <xf numFmtId="0" fontId="0" fillId="9" borderId="4" xfId="0" applyFill="1" applyBorder="1"/>
    <xf numFmtId="0" fontId="0" fillId="2" borderId="4" xfId="0" applyFill="1" applyBorder="1"/>
    <xf numFmtId="164" fontId="0" fillId="2" borderId="2" xfId="0" applyNumberFormat="1" applyFill="1" applyBorder="1"/>
    <xf numFmtId="0" fontId="0" fillId="0" borderId="7" xfId="0" applyBorder="1"/>
    <xf numFmtId="0" fontId="7" fillId="11" borderId="1" xfId="0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4" xfId="0" applyFill="1" applyBorder="1" applyAlignment="1">
      <alignment horizontal="right"/>
    </xf>
    <xf numFmtId="0" fontId="0" fillId="10" borderId="4" xfId="0" applyFill="1" applyBorder="1"/>
    <xf numFmtId="164" fontId="0" fillId="10" borderId="4" xfId="0" applyNumberFormat="1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3" xfId="0" applyBorder="1" applyProtection="1">
      <protection locked="0"/>
    </xf>
    <xf numFmtId="0" fontId="0" fillId="3" borderId="4" xfId="0" applyFill="1" applyBorder="1"/>
    <xf numFmtId="0" fontId="0" fillId="10" borderId="1" xfId="0" applyFill="1" applyBorder="1"/>
    <xf numFmtId="0" fontId="7" fillId="10" borderId="1" xfId="0" applyFont="1" applyFill="1" applyBorder="1" applyProtection="1">
      <protection locked="0"/>
    </xf>
    <xf numFmtId="164" fontId="0" fillId="10" borderId="3" xfId="0" applyNumberFormat="1" applyFill="1" applyBorder="1"/>
    <xf numFmtId="0" fontId="0" fillId="5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12" borderId="1" xfId="0" applyFill="1" applyBorder="1"/>
    <xf numFmtId="0" fontId="0" fillId="11" borderId="1" xfId="0" applyFill="1" applyBorder="1"/>
    <xf numFmtId="164" fontId="6" fillId="5" borderId="2" xfId="0" applyNumberFormat="1" applyFont="1" applyFill="1" applyBorder="1"/>
    <xf numFmtId="0" fontId="0" fillId="0" borderId="3" xfId="0" applyBorder="1"/>
    <xf numFmtId="0" fontId="0" fillId="2" borderId="4" xfId="0" applyFill="1" applyBorder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4" fillId="5" borderId="4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3" borderId="4" xfId="0" applyFill="1" applyBorder="1"/>
    <xf numFmtId="0" fontId="9" fillId="0" borderId="0" xfId="0" applyFont="1"/>
    <xf numFmtId="0" fontId="0" fillId="11" borderId="4" xfId="0" applyFill="1" applyBorder="1"/>
    <xf numFmtId="0" fontId="0" fillId="12" borderId="2" xfId="0" applyFill="1" applyBorder="1"/>
    <xf numFmtId="0" fontId="0" fillId="12" borderId="3" xfId="0" applyFill="1" applyBorder="1"/>
    <xf numFmtId="0" fontId="10" fillId="0" borderId="0" xfId="0" applyFont="1"/>
    <xf numFmtId="0" fontId="0" fillId="12" borderId="1" xfId="0" applyFill="1" applyBorder="1" applyProtection="1">
      <protection locked="0"/>
    </xf>
    <xf numFmtId="0" fontId="0" fillId="9" borderId="4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BAD"/>
      <color rgb="FF99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</xdr:row>
      <xdr:rowOff>30593</xdr:rowOff>
    </xdr:from>
    <xdr:to>
      <xdr:col>12</xdr:col>
      <xdr:colOff>515031</xdr:colOff>
      <xdr:row>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9220200" y="402068"/>
          <a:ext cx="1067481" cy="1474357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commodity fumigation with ProFume®.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488951</xdr:colOff>
      <xdr:row>10</xdr:row>
      <xdr:rowOff>47625</xdr:rowOff>
    </xdr:from>
    <xdr:to>
      <xdr:col>5</xdr:col>
      <xdr:colOff>878098</xdr:colOff>
      <xdr:row>27</xdr:row>
      <xdr:rowOff>17166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05D63-424C-4CA0-9FE7-80A639CB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6000"/>
        </a:blip>
        <a:stretch>
          <a:fillRect/>
        </a:stretch>
      </xdr:blipFill>
      <xdr:spPr>
        <a:xfrm>
          <a:off x="4117976" y="2133600"/>
          <a:ext cx="2322722" cy="3208041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1D234B-5C40-4C71-84CB-197234043B99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38C652-5312-46F7-9045-CE08CB0CB15C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146051</xdr:colOff>
      <xdr:row>1</xdr:row>
      <xdr:rowOff>66675</xdr:rowOff>
    </xdr:from>
    <xdr:to>
      <xdr:col>10</xdr:col>
      <xdr:colOff>49423</xdr:colOff>
      <xdr:row>18</xdr:row>
      <xdr:rowOff>36216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7905751" y="434975"/>
          <a:ext cx="2659272" cy="2992141"/>
        </a:xfrm>
        <a:prstGeom prst="rect">
          <a:avLst/>
        </a:prstGeom>
      </xdr:spPr>
    </xdr:pic>
    <xdr:clientData/>
  </xdr:twoCellAnchor>
  <xdr:twoCellAnchor>
    <xdr:from>
      <xdr:col>4</xdr:col>
      <xdr:colOff>609599</xdr:colOff>
      <xdr:row>7</xdr:row>
      <xdr:rowOff>3174</xdr:rowOff>
    </xdr:from>
    <xdr:to>
      <xdr:col>11</xdr:col>
      <xdr:colOff>295274</xdr:colOff>
      <xdr:row>17</xdr:row>
      <xdr:rowOff>6349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23099" y="1438274"/>
          <a:ext cx="4486275" cy="1781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Heat Sealed Vinyl</a:t>
          </a:r>
          <a:r>
            <a:rPr lang="en-US" sz="1100" b="1" baseline="0"/>
            <a:t> Coated Nylon </a:t>
          </a:r>
        </a:p>
        <a:p>
          <a:r>
            <a:rPr lang="en-US" sz="1100"/>
            <a:t>   8oz - $.45/sqft</a:t>
          </a:r>
        </a:p>
        <a:p>
          <a:endParaRPr lang="en-US" sz="1100"/>
        </a:p>
        <a:p>
          <a:r>
            <a:rPr lang="en-US" sz="1100" b="1"/>
            <a:t>10mil Rip-Stop Poly </a:t>
          </a:r>
        </a:p>
        <a:p>
          <a:r>
            <a:rPr lang="en-US" sz="1100"/>
            <a:t>   $.28/sqft</a:t>
          </a:r>
          <a:r>
            <a:rPr lang="en-US" sz="1100" baseline="0"/>
            <a:t> (Black, White, Clear)</a:t>
          </a:r>
        </a:p>
        <a:p>
          <a:r>
            <a:rPr lang="en-US" sz="1100" baseline="0"/>
            <a:t> **10mil Rip-Stop Poly Tarps are good for big jobs and occational use, but are not recomended for daily use.</a:t>
          </a:r>
        </a:p>
        <a:p>
          <a:endParaRPr lang="en-US" sz="1100" baseline="0"/>
        </a:p>
        <a:p>
          <a:r>
            <a:rPr lang="en-US" sz="1100" baseline="0"/>
            <a:t>**Below are a few popular sizes, but others can be custom made to size. Make sure to choose the material weight.</a:t>
          </a:r>
        </a:p>
        <a:p>
          <a:endParaRPr lang="en-US" sz="1100"/>
        </a:p>
      </xdr:txBody>
    </xdr:sp>
    <xdr:clientData/>
  </xdr:twoCellAnchor>
  <xdr:twoCellAnchor>
    <xdr:from>
      <xdr:col>12</xdr:col>
      <xdr:colOff>0</xdr:colOff>
      <xdr:row>11</xdr:row>
      <xdr:rowOff>165100</xdr:rowOff>
    </xdr:from>
    <xdr:to>
      <xdr:col>15</xdr:col>
      <xdr:colOff>139700</xdr:colOff>
      <xdr:row>17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87200" y="2311400"/>
          <a:ext cx="2489200" cy="9271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</a:t>
          </a:r>
          <a:r>
            <a:rPr lang="en-US" sz="1100" baseline="0"/>
            <a:t> Snakes are PVC Flex-Hose custom cut to requested size up to 300 ft</a:t>
          </a:r>
        </a:p>
        <a:p>
          <a:r>
            <a:rPr lang="en-US" sz="1100" baseline="0"/>
            <a:t>4"diam - $4.50/ft</a:t>
          </a:r>
        </a:p>
        <a:p>
          <a:r>
            <a:rPr lang="en-US" sz="1100" baseline="0"/>
            <a:t>6" diam - $5.50/ft</a:t>
          </a:r>
        </a:p>
      </xdr:txBody>
    </xdr:sp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6525" y="454024"/>
          <a:ext cx="545782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21982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workbookViewId="0">
      <pane ySplit="1" topLeftCell="A3" activePane="bottomLeft" state="frozen"/>
      <selection pane="bottomLeft" activeCell="F39" sqref="F39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13" ht="29.25" customHeight="1" x14ac:dyDescent="0.45">
      <c r="A1" s="96" t="s">
        <v>116</v>
      </c>
      <c r="B1" s="32" t="s">
        <v>22</v>
      </c>
      <c r="C1" s="33" t="s">
        <v>46</v>
      </c>
      <c r="D1" s="32" t="s">
        <v>20</v>
      </c>
      <c r="F1" s="37" t="s">
        <v>53</v>
      </c>
      <c r="G1" s="38"/>
      <c r="H1" s="81">
        <f>SUM(D11:D11,D14,D17:D20,M11:M24,M27:M34,D23:D27,D31:D34,)</f>
        <v>0</v>
      </c>
      <c r="I1" s="82"/>
    </row>
    <row r="2" spans="1:13" x14ac:dyDescent="0.25">
      <c r="B2" s="24"/>
      <c r="C2" s="25"/>
      <c r="D2" s="24"/>
      <c r="F2" s="11"/>
    </row>
    <row r="3" spans="1:13" x14ac:dyDescent="0.25">
      <c r="B3" s="17"/>
      <c r="C3" s="16"/>
      <c r="D3" s="17"/>
    </row>
    <row r="4" spans="1:13" x14ac:dyDescent="0.25">
      <c r="B4" s="17"/>
      <c r="C4" s="16"/>
      <c r="D4" s="17"/>
    </row>
    <row r="5" spans="1:13" x14ac:dyDescent="0.25">
      <c r="B5" s="17"/>
      <c r="C5" s="16"/>
      <c r="D5" s="17"/>
    </row>
    <row r="6" spans="1:13" x14ac:dyDescent="0.25">
      <c r="B6" s="17"/>
      <c r="C6" s="16"/>
      <c r="D6" s="17"/>
    </row>
    <row r="7" spans="1:13" x14ac:dyDescent="0.25">
      <c r="B7" s="17"/>
      <c r="C7" s="16"/>
      <c r="D7" s="17"/>
    </row>
    <row r="8" spans="1:13" x14ac:dyDescent="0.25">
      <c r="B8" s="17"/>
      <c r="C8" s="16"/>
      <c r="D8" s="17"/>
    </row>
    <row r="9" spans="1:13" x14ac:dyDescent="0.25">
      <c r="B9" s="17"/>
      <c r="C9" s="16"/>
      <c r="D9" s="17"/>
    </row>
    <row r="10" spans="1:13" x14ac:dyDescent="0.25">
      <c r="A10" s="43" t="s">
        <v>92</v>
      </c>
      <c r="B10" s="41"/>
      <c r="C10" s="42"/>
      <c r="D10" s="41"/>
      <c r="F10" s="88" t="s">
        <v>117</v>
      </c>
      <c r="G10" s="88"/>
      <c r="H10" s="88"/>
      <c r="I10" s="88"/>
      <c r="J10" s="88"/>
      <c r="K10" s="58"/>
      <c r="L10" s="59"/>
      <c r="M10" s="59"/>
    </row>
    <row r="11" spans="1:13" x14ac:dyDescent="0.25">
      <c r="A11" s="13" t="s">
        <v>76</v>
      </c>
      <c r="B11" s="56" t="s">
        <v>75</v>
      </c>
      <c r="C11" s="35"/>
      <c r="D11" s="57" t="s">
        <v>75</v>
      </c>
      <c r="F11" s="83" t="s">
        <v>114</v>
      </c>
      <c r="G11" s="83"/>
      <c r="H11" s="83"/>
      <c r="I11" s="83"/>
      <c r="J11" s="83"/>
      <c r="K11" s="18">
        <f>'Back End'!B13</f>
        <v>27</v>
      </c>
      <c r="L11" s="35"/>
      <c r="M11" s="21">
        <f t="shared" ref="M11" si="0">L11*K11</f>
        <v>0</v>
      </c>
    </row>
    <row r="12" spans="1:13" x14ac:dyDescent="0.25">
      <c r="A12" s="12"/>
      <c r="B12" s="19"/>
      <c r="C12" s="12"/>
      <c r="D12" s="19"/>
      <c r="F12" s="14" t="s">
        <v>115</v>
      </c>
      <c r="G12" s="77"/>
      <c r="H12" s="77"/>
      <c r="I12" s="77"/>
      <c r="J12" s="78"/>
      <c r="K12" s="18">
        <f>'Back End'!B15</f>
        <v>6</v>
      </c>
      <c r="L12" s="35"/>
      <c r="M12" s="21">
        <f>K12*L12</f>
        <v>0</v>
      </c>
    </row>
    <row r="13" spans="1:13" x14ac:dyDescent="0.25">
      <c r="A13" s="27" t="s">
        <v>21</v>
      </c>
      <c r="B13" s="28"/>
      <c r="C13" s="29"/>
      <c r="D13" s="30"/>
      <c r="F13" s="97" t="s">
        <v>118</v>
      </c>
      <c r="G13" s="97"/>
      <c r="H13" s="97"/>
      <c r="I13" s="97"/>
      <c r="J13" s="92"/>
      <c r="K13" s="67">
        <f>VLOOKUP(F13,'Back End'!A21:B22,2,0)</f>
        <v>215</v>
      </c>
      <c r="L13" s="68"/>
      <c r="M13" s="67">
        <f t="shared" ref="M13:M24" si="1">L13*K13</f>
        <v>0</v>
      </c>
    </row>
    <row r="14" spans="1:13" x14ac:dyDescent="0.25">
      <c r="A14" s="14" t="s">
        <v>72</v>
      </c>
      <c r="B14" s="18">
        <f>'Back End'!B7</f>
        <v>7200</v>
      </c>
      <c r="C14" s="35"/>
      <c r="D14" s="21">
        <f>C14*B14</f>
        <v>0</v>
      </c>
      <c r="F14" s="92" t="s">
        <v>123</v>
      </c>
      <c r="G14" s="93"/>
      <c r="H14" s="93"/>
      <c r="I14" s="93"/>
      <c r="J14" s="94"/>
      <c r="K14" s="67">
        <f>VLOOKUP(F14,'Back End'!A38:B39,2,0)</f>
        <v>150</v>
      </c>
      <c r="L14" s="68"/>
      <c r="M14" s="67">
        <f t="shared" si="1"/>
        <v>0</v>
      </c>
    </row>
    <row r="15" spans="1:13" x14ac:dyDescent="0.25">
      <c r="A15" s="12"/>
      <c r="B15" s="19"/>
      <c r="C15" s="12"/>
      <c r="D15" s="19"/>
      <c r="F15" s="79" t="str">
        <f>'Back End'!A16</f>
        <v>Hose Cutter</v>
      </c>
      <c r="G15" s="98"/>
      <c r="H15" s="98"/>
      <c r="I15" s="98"/>
      <c r="J15" s="99"/>
      <c r="K15" s="67">
        <f>'Back End'!B16</f>
        <v>10</v>
      </c>
      <c r="L15" s="68"/>
      <c r="M15" s="67">
        <f>K15*L15</f>
        <v>0</v>
      </c>
    </row>
    <row r="16" spans="1:13" x14ac:dyDescent="0.25">
      <c r="A16" s="27" t="s">
        <v>23</v>
      </c>
      <c r="B16" s="28"/>
      <c r="C16" s="29"/>
      <c r="D16" s="30"/>
      <c r="F16" s="89" t="s">
        <v>25</v>
      </c>
      <c r="G16" s="90"/>
      <c r="H16" s="90"/>
      <c r="I16" s="90"/>
      <c r="J16" s="91"/>
      <c r="K16" s="67">
        <f>'Back End'!B24</f>
        <v>5</v>
      </c>
      <c r="L16" s="35"/>
      <c r="M16" s="67">
        <f t="shared" si="1"/>
        <v>0</v>
      </c>
    </row>
    <row r="17" spans="1:17" x14ac:dyDescent="0.25">
      <c r="A17" s="63" t="s">
        <v>1</v>
      </c>
      <c r="B17" s="18">
        <f>VLOOKUP(A17,'Back End'!A8:B8,2,0)</f>
        <v>3000</v>
      </c>
      <c r="C17" s="35"/>
      <c r="D17" s="21">
        <f>C17*B17</f>
        <v>0</v>
      </c>
      <c r="F17" s="89" t="s">
        <v>26</v>
      </c>
      <c r="G17" s="90"/>
      <c r="H17" s="90"/>
      <c r="I17" s="90"/>
      <c r="J17" s="91"/>
      <c r="K17" s="67">
        <f>'Back End'!B25</f>
        <v>6</v>
      </c>
      <c r="L17" s="35"/>
      <c r="M17" s="67">
        <f t="shared" si="1"/>
        <v>0</v>
      </c>
    </row>
    <row r="18" spans="1:17" x14ac:dyDescent="0.25">
      <c r="A18" s="14" t="s">
        <v>63</v>
      </c>
      <c r="B18" s="18">
        <f>'Back End'!B42</f>
        <v>675</v>
      </c>
      <c r="C18" s="35"/>
      <c r="D18" s="21">
        <f>C18*B18</f>
        <v>0</v>
      </c>
      <c r="F18" s="87" t="str">
        <f>'Back End'!A26</f>
        <v>3/8 Union</v>
      </c>
      <c r="G18" s="87"/>
      <c r="H18" s="87"/>
      <c r="I18" s="87"/>
      <c r="J18" s="84"/>
      <c r="K18" s="67">
        <f>'Back End'!B26</f>
        <v>5</v>
      </c>
      <c r="L18" s="68"/>
      <c r="M18" s="67">
        <f t="shared" si="1"/>
        <v>0</v>
      </c>
    </row>
    <row r="19" spans="1:17" x14ac:dyDescent="0.25">
      <c r="A19" s="80" t="s">
        <v>123</v>
      </c>
      <c r="B19" s="18">
        <f>VLOOKUP(A19,'Back End'!A38:B39,2,0)</f>
        <v>150</v>
      </c>
      <c r="C19" s="35"/>
      <c r="D19" s="21">
        <f>C19*B19</f>
        <v>0</v>
      </c>
      <c r="F19" s="84" t="str">
        <f>'Back End'!A27</f>
        <v>3/8 Union - T</v>
      </c>
      <c r="G19" s="85"/>
      <c r="H19" s="85"/>
      <c r="I19" s="85"/>
      <c r="J19" s="86"/>
      <c r="K19" s="67">
        <f>'Back End'!B27</f>
        <v>5</v>
      </c>
      <c r="L19" s="68"/>
      <c r="M19" s="67">
        <f t="shared" si="1"/>
        <v>0</v>
      </c>
      <c r="N19" s="10"/>
      <c r="O19" s="23"/>
    </row>
    <row r="20" spans="1:17" x14ac:dyDescent="0.25">
      <c r="A20" s="60" t="s">
        <v>25</v>
      </c>
      <c r="B20" s="18">
        <f>'Back End'!B24</f>
        <v>5</v>
      </c>
      <c r="C20" s="35"/>
      <c r="D20" s="61">
        <f>C20*B20</f>
        <v>0</v>
      </c>
      <c r="F20" s="87" t="str">
        <f>'Back End'!A28</f>
        <v>Union Reducer - 3/8 x 1/4</v>
      </c>
      <c r="G20" s="87"/>
      <c r="H20" s="87"/>
      <c r="I20" s="87"/>
      <c r="J20" s="84"/>
      <c r="K20" s="67">
        <f>'Back End'!B28</f>
        <v>10</v>
      </c>
      <c r="L20" s="68"/>
      <c r="M20" s="67">
        <f t="shared" si="1"/>
        <v>0</v>
      </c>
    </row>
    <row r="21" spans="1:17" x14ac:dyDescent="0.25">
      <c r="E21" s="62"/>
      <c r="F21" s="92" t="s">
        <v>83</v>
      </c>
      <c r="G21" s="93"/>
      <c r="H21" s="93"/>
      <c r="I21" s="93"/>
      <c r="J21" s="94"/>
      <c r="K21" s="67">
        <f>VLOOKUP(F21,'Back End'!A29:B34,2,0)</f>
        <v>48</v>
      </c>
      <c r="L21" s="68"/>
      <c r="M21" s="67">
        <f t="shared" si="1"/>
        <v>0</v>
      </c>
    </row>
    <row r="22" spans="1:17" x14ac:dyDescent="0.25">
      <c r="A22" s="27" t="s">
        <v>32</v>
      </c>
      <c r="B22" s="28"/>
      <c r="C22" s="29"/>
      <c r="D22" s="30"/>
      <c r="F22" s="84" t="str">
        <f>'Back End'!A36</f>
        <v>Spare 3/8" Fittings for Manifold</v>
      </c>
      <c r="G22" s="85"/>
      <c r="H22" s="85"/>
      <c r="I22" s="85"/>
      <c r="J22" s="86"/>
      <c r="K22" s="67">
        <f>'Back End'!B36</f>
        <v>5</v>
      </c>
      <c r="L22" s="68"/>
      <c r="M22" s="67">
        <f t="shared" si="1"/>
        <v>0</v>
      </c>
    </row>
    <row r="23" spans="1:17" x14ac:dyDescent="0.25">
      <c r="A23" s="64" t="s">
        <v>48</v>
      </c>
      <c r="B23" s="18">
        <f>VLOOKUP(A23,'Back End'!A72:B72,2,0)</f>
        <v>1500</v>
      </c>
      <c r="C23" s="35"/>
      <c r="D23" s="21">
        <f>C23*B23</f>
        <v>0</v>
      </c>
      <c r="F23" s="87" t="str">
        <f>'Back End'!A37</f>
        <v>Plug</v>
      </c>
      <c r="G23" s="87"/>
      <c r="H23" s="87"/>
      <c r="I23" s="87"/>
      <c r="J23" s="84"/>
      <c r="K23" s="67">
        <f>'Back End'!B37</f>
        <v>2</v>
      </c>
      <c r="L23" s="68"/>
      <c r="M23" s="67">
        <f t="shared" si="1"/>
        <v>0</v>
      </c>
    </row>
    <row r="24" spans="1:17" x14ac:dyDescent="0.25">
      <c r="A24" s="14" t="str">
        <f>IF(A23='Back End'!A73,'Back End'!A75,'Back End'!A74)</f>
        <v>Reconditioned 30 min Aluminum Cyl</v>
      </c>
      <c r="B24" s="18">
        <f>IF(A24='Back End'!A74,'Back End'!B74,'Back End'!B75)</f>
        <v>600</v>
      </c>
      <c r="C24" s="35"/>
      <c r="D24" s="21">
        <f>C24*B24</f>
        <v>0</v>
      </c>
      <c r="F24" s="89" t="s">
        <v>27</v>
      </c>
      <c r="G24" s="90"/>
      <c r="H24" s="90"/>
      <c r="I24" s="90"/>
      <c r="J24" s="90"/>
      <c r="K24" s="67">
        <f>'Back End'!B60</f>
        <v>380</v>
      </c>
      <c r="L24" s="70"/>
      <c r="M24" s="21">
        <f t="shared" si="1"/>
        <v>0</v>
      </c>
    </row>
    <row r="25" spans="1:17" x14ac:dyDescent="0.25">
      <c r="A25" s="14" t="s">
        <v>18</v>
      </c>
      <c r="B25" s="18">
        <f>'Back End'!B71</f>
        <v>40</v>
      </c>
      <c r="C25" s="35"/>
      <c r="D25" s="21">
        <f>C25*B25</f>
        <v>0</v>
      </c>
    </row>
    <row r="26" spans="1:17" x14ac:dyDescent="0.25">
      <c r="A26" s="66" t="str">
        <f>'Back End'!A76</f>
        <v>Harness - 5 Point w/ Repel Brake</v>
      </c>
      <c r="B26" s="67">
        <f>'Back End'!B76</f>
        <v>195</v>
      </c>
      <c r="C26" s="69"/>
      <c r="D26" s="67">
        <f>C26*B26</f>
        <v>0</v>
      </c>
      <c r="F26" s="88" t="s">
        <v>95</v>
      </c>
      <c r="G26" s="88"/>
      <c r="H26" s="88"/>
      <c r="I26" s="88"/>
      <c r="J26" s="88"/>
      <c r="K26" s="58"/>
      <c r="L26" s="59"/>
      <c r="M26" s="30"/>
    </row>
    <row r="27" spans="1:17" x14ac:dyDescent="0.25">
      <c r="A27" s="66" t="str">
        <f>'Back End'!A77</f>
        <v>Safety Lanyard - 75'</v>
      </c>
      <c r="B27" s="67">
        <f>'Back End'!B77</f>
        <v>95</v>
      </c>
      <c r="C27" s="69"/>
      <c r="D27" s="67">
        <f>C27*B27</f>
        <v>0</v>
      </c>
      <c r="F27" s="95" t="s">
        <v>89</v>
      </c>
      <c r="G27" s="95"/>
      <c r="H27" s="95"/>
      <c r="I27" s="95"/>
      <c r="J27" s="95"/>
      <c r="K27" s="34" t="s">
        <v>61</v>
      </c>
      <c r="L27" s="35" t="str">
        <f>IF(SUM(J39:J48)=0,"",(SUM(J39:J48)))</f>
        <v/>
      </c>
      <c r="M27" s="21">
        <f>SUM(K39:K48)</f>
        <v>0</v>
      </c>
    </row>
    <row r="28" spans="1:17" x14ac:dyDescent="0.25">
      <c r="F28" s="95" t="s">
        <v>90</v>
      </c>
      <c r="G28" s="95"/>
      <c r="H28" s="95"/>
      <c r="I28" s="95"/>
      <c r="J28" s="95"/>
      <c r="K28" s="34" t="s">
        <v>61</v>
      </c>
      <c r="L28" s="35" t="str">
        <f>IF(SUM(P22:P35)=0,"",SUM(P22:P35))</f>
        <v/>
      </c>
      <c r="M28" s="21">
        <f>SUM(Q22:Q35)</f>
        <v>0</v>
      </c>
    </row>
    <row r="29" spans="1:17" x14ac:dyDescent="0.25">
      <c r="F29" s="83" t="s">
        <v>43</v>
      </c>
      <c r="G29" s="83"/>
      <c r="H29" s="83"/>
      <c r="I29" s="83"/>
      <c r="J29" s="83"/>
      <c r="K29" s="18">
        <f>'Back End'!B52</f>
        <v>9</v>
      </c>
      <c r="L29" s="35"/>
      <c r="M29" s="21">
        <f t="shared" ref="M29:M34" si="2">L29*K29</f>
        <v>0</v>
      </c>
    </row>
    <row r="30" spans="1:17" x14ac:dyDescent="0.25">
      <c r="A30" s="27" t="s">
        <v>36</v>
      </c>
      <c r="B30" s="28"/>
      <c r="C30" s="29"/>
      <c r="D30" s="30"/>
      <c r="F30" s="83" t="s">
        <v>70</v>
      </c>
      <c r="G30" s="83"/>
      <c r="H30" s="83"/>
      <c r="I30" s="83"/>
      <c r="J30" s="83"/>
      <c r="K30" s="18">
        <f>'Back End'!B50</f>
        <v>65</v>
      </c>
      <c r="L30" s="35"/>
      <c r="M30" s="21">
        <f t="shared" si="2"/>
        <v>0</v>
      </c>
    </row>
    <row r="31" spans="1:17" x14ac:dyDescent="0.25">
      <c r="A31" s="14" t="s">
        <v>37</v>
      </c>
      <c r="B31" s="18">
        <f>'Back End'!B62</f>
        <v>65</v>
      </c>
      <c r="C31" s="35"/>
      <c r="D31" s="21">
        <f t="shared" ref="D31:D34" si="3">C31*B31</f>
        <v>0</v>
      </c>
      <c r="F31" s="83" t="s">
        <v>31</v>
      </c>
      <c r="G31" s="83"/>
      <c r="H31" s="83"/>
      <c r="I31" s="83"/>
      <c r="J31" s="83"/>
      <c r="K31" s="18">
        <f>'Back End'!B51</f>
        <v>1.1499999999999999</v>
      </c>
      <c r="L31" s="35"/>
      <c r="M31" s="21">
        <f t="shared" si="2"/>
        <v>0</v>
      </c>
    </row>
    <row r="32" spans="1:17" x14ac:dyDescent="0.25">
      <c r="A32" s="14" t="str">
        <f>'Back End'!A68</f>
        <v>J-Fan - B9</v>
      </c>
      <c r="B32" s="18">
        <f>'Back End'!B68</f>
        <v>880</v>
      </c>
      <c r="C32" s="35"/>
      <c r="D32" s="21">
        <f t="shared" si="3"/>
        <v>0</v>
      </c>
      <c r="F32" s="83" t="s">
        <v>29</v>
      </c>
      <c r="G32" s="83"/>
      <c r="H32" s="83"/>
      <c r="I32" s="83"/>
      <c r="J32" s="83"/>
      <c r="K32" s="18">
        <f>'Back End'!B57</f>
        <v>145</v>
      </c>
      <c r="L32" s="35"/>
      <c r="M32" s="21">
        <f t="shared" si="2"/>
        <v>0</v>
      </c>
      <c r="O32"/>
      <c r="Q32"/>
    </row>
    <row r="33" spans="1:17" x14ac:dyDescent="0.25">
      <c r="A33" s="14" t="s">
        <v>10</v>
      </c>
      <c r="B33" s="18">
        <f>'Back End'!B61</f>
        <v>39</v>
      </c>
      <c r="C33" s="35"/>
      <c r="D33" s="21">
        <f t="shared" si="3"/>
        <v>0</v>
      </c>
      <c r="F33" s="83" t="s">
        <v>30</v>
      </c>
      <c r="G33" s="83"/>
      <c r="H33" s="83"/>
      <c r="I33" s="83"/>
      <c r="J33" s="83"/>
      <c r="K33" s="18">
        <f>'Back End'!B55</f>
        <v>165</v>
      </c>
      <c r="L33" s="35"/>
      <c r="M33" s="21">
        <f t="shared" si="2"/>
        <v>0</v>
      </c>
      <c r="O33"/>
      <c r="Q33"/>
    </row>
    <row r="34" spans="1:17" x14ac:dyDescent="0.25">
      <c r="A34" s="14" t="s">
        <v>33</v>
      </c>
      <c r="B34" s="18">
        <f>'Back End'!B64</f>
        <v>40</v>
      </c>
      <c r="C34" s="35"/>
      <c r="D34" s="21">
        <f t="shared" si="3"/>
        <v>0</v>
      </c>
      <c r="F34" s="83" t="str">
        <f>'Back End'!A56</f>
        <v>Spray Adhesive; 12 cans/ cs</v>
      </c>
      <c r="G34" s="83"/>
      <c r="H34" s="83"/>
      <c r="I34" s="83"/>
      <c r="J34" s="83"/>
      <c r="K34" s="18">
        <f>'Back End'!B56</f>
        <v>105</v>
      </c>
      <c r="L34" s="35"/>
      <c r="M34" s="21">
        <f t="shared" si="2"/>
        <v>0</v>
      </c>
      <c r="O34"/>
      <c r="Q34"/>
    </row>
    <row r="35" spans="1:17" x14ac:dyDescent="0.25">
      <c r="A35" s="11"/>
      <c r="C35" s="55"/>
      <c r="O35"/>
      <c r="Q35"/>
    </row>
    <row r="36" spans="1:17" x14ac:dyDescent="0.25">
      <c r="F36" s="26" t="s">
        <v>57</v>
      </c>
      <c r="M36" s="26" t="s">
        <v>56</v>
      </c>
    </row>
    <row r="37" spans="1:17" x14ac:dyDescent="0.25">
      <c r="F37" s="65" t="s">
        <v>40</v>
      </c>
      <c r="G37" s="65" t="s">
        <v>41</v>
      </c>
      <c r="H37" s="65" t="s">
        <v>42</v>
      </c>
      <c r="I37" s="31" t="s">
        <v>39</v>
      </c>
      <c r="J37" s="65" t="s">
        <v>46</v>
      </c>
      <c r="K37" s="31" t="s">
        <v>20</v>
      </c>
      <c r="M37" s="65" t="s">
        <v>45</v>
      </c>
      <c r="N37" s="65" t="s">
        <v>44</v>
      </c>
      <c r="O37" s="31" t="s">
        <v>39</v>
      </c>
      <c r="P37" s="65" t="s">
        <v>46</v>
      </c>
      <c r="Q37" s="31" t="s">
        <v>20</v>
      </c>
    </row>
    <row r="38" spans="1:17" x14ac:dyDescent="0.25">
      <c r="E38" s="49" t="s">
        <v>60</v>
      </c>
      <c r="F38" s="44" t="s">
        <v>96</v>
      </c>
      <c r="G38" s="44">
        <v>80</v>
      </c>
      <c r="H38" s="44">
        <v>40</v>
      </c>
      <c r="I38" s="45">
        <f>IF(ISNA(PRODUCT(H38,G38,VLOOKUP(F38,'Back End'!A47:B48,2,0))),"",(PRODUCT(H38,G38,VLOOKUP(F38,'Back End'!A47:B48,2,0))))</f>
        <v>896.00000000000011</v>
      </c>
      <c r="J38" s="46">
        <v>1</v>
      </c>
      <c r="K38" s="45">
        <f t="shared" ref="K38:K48" si="4">IFERROR(J38*I38,"")</f>
        <v>896.00000000000011</v>
      </c>
      <c r="L38" s="50" t="s">
        <v>60</v>
      </c>
      <c r="M38" s="47" t="s">
        <v>67</v>
      </c>
      <c r="N38" s="47">
        <v>300</v>
      </c>
      <c r="O38" s="48">
        <f>IF(ISNA(VLOOKUP(M38,'Back End'!A53:B54,2,0)*'ProFume Worksheet'!N38),"",VLOOKUP(M38,'Back End'!A53:B54,2,0)*'ProFume Worksheet'!N38)</f>
        <v>1650</v>
      </c>
      <c r="P38" s="47">
        <v>1</v>
      </c>
      <c r="Q38" s="48">
        <f>IFERROR(P38*O38,"")</f>
        <v>1650</v>
      </c>
    </row>
    <row r="39" spans="1:17" x14ac:dyDescent="0.25">
      <c r="F39" s="36"/>
      <c r="G39" s="36"/>
      <c r="H39" s="36"/>
      <c r="I39" s="22" t="str">
        <f>IF(ISNA(PRODUCT(H39,G39,VLOOKUP(F39,'Back End'!A47:B48,2,0))),"",(PRODUCT(H39,G39,VLOOKUP(F39,'Back End'!A47:B48,2,0))))</f>
        <v/>
      </c>
      <c r="J39" s="35"/>
      <c r="K39" s="22" t="str">
        <f t="shared" si="4"/>
        <v/>
      </c>
      <c r="M39" s="35"/>
      <c r="N39" s="35"/>
      <c r="O39" s="22"/>
      <c r="P39" s="35"/>
      <c r="Q39" s="22"/>
    </row>
    <row r="40" spans="1:17" x14ac:dyDescent="0.25">
      <c r="F40" s="36"/>
      <c r="G40" s="36"/>
      <c r="H40" s="36"/>
      <c r="I40" s="22" t="str">
        <f>IF(ISNA(PRODUCT(H40,G40,VLOOKUP(F40,'Back End'!A47:B48,2,0))),"",(PRODUCT(H40,G40,VLOOKUP(F40,'Back End'!A47:B48,2,0))))</f>
        <v/>
      </c>
      <c r="J40" s="35"/>
      <c r="K40" s="22" t="str">
        <f t="shared" si="4"/>
        <v/>
      </c>
      <c r="M40" s="35"/>
      <c r="N40" s="35"/>
      <c r="O40" s="22" t="str">
        <f>IF(ISNA(VLOOKUP(M40,'Back End'!A53:B54,2,0)*'ProFume Worksheet'!N40),"",VLOOKUP(M40,'Back End'!A53:B54,2,0)*'ProFume Worksheet'!N40)</f>
        <v/>
      </c>
      <c r="P40" s="35"/>
      <c r="Q40" s="22" t="str">
        <f t="shared" ref="Q40:Q48" si="5">IFERROR(P40*O40,"")</f>
        <v/>
      </c>
    </row>
    <row r="41" spans="1:17" x14ac:dyDescent="0.25">
      <c r="F41" s="36"/>
      <c r="G41" s="36"/>
      <c r="H41" s="36"/>
      <c r="I41" s="22" t="str">
        <f>IF(ISNA(PRODUCT(H41,G41,VLOOKUP(F41,'Back End'!A47:B48,2,0))),"",(PRODUCT(H41,G41,VLOOKUP(F41,'Back End'!A47:B48,2,0))))</f>
        <v/>
      </c>
      <c r="J41" s="35"/>
      <c r="K41" s="22" t="str">
        <f t="shared" si="4"/>
        <v/>
      </c>
      <c r="M41" s="35"/>
      <c r="N41" s="35"/>
      <c r="O41" s="22" t="str">
        <f>IF(ISNA(VLOOKUP(M41,'Back End'!A53:B54,2,0)*'ProFume Worksheet'!N41),"",VLOOKUP(M41,'Back End'!A53:B54,2,0)*'ProFume Worksheet'!N41)</f>
        <v/>
      </c>
      <c r="P41" s="35"/>
      <c r="Q41" s="22" t="str">
        <f t="shared" si="5"/>
        <v/>
      </c>
    </row>
    <row r="42" spans="1:17" x14ac:dyDescent="0.25">
      <c r="F42" s="36"/>
      <c r="G42" s="36"/>
      <c r="H42" s="36"/>
      <c r="I42" s="22" t="str">
        <f>IF(ISNA(PRODUCT(H42,G42,VLOOKUP(F42,'Back End'!A47:B48,2,0))),"",(PRODUCT(H42,G42,VLOOKUP(F42,'Back End'!A47:B48,2,0))))</f>
        <v/>
      </c>
      <c r="J42" s="35"/>
      <c r="K42" s="22" t="str">
        <f t="shared" si="4"/>
        <v/>
      </c>
      <c r="M42" s="35"/>
      <c r="N42" s="35"/>
      <c r="O42" s="22" t="str">
        <f>IF(ISNA(VLOOKUP(M42,'Back End'!A53:B54,2,0)*'ProFume Worksheet'!N42),"",VLOOKUP(M42,'Back End'!A53:B54,2,0)*'ProFume Worksheet'!N42)</f>
        <v/>
      </c>
      <c r="P42" s="35"/>
      <c r="Q42" s="22" t="str">
        <f t="shared" si="5"/>
        <v/>
      </c>
    </row>
    <row r="43" spans="1:17" x14ac:dyDescent="0.25">
      <c r="F43" s="36"/>
      <c r="G43" s="36"/>
      <c r="H43" s="36"/>
      <c r="I43" s="22" t="str">
        <f>IF(ISNA(PRODUCT(H43,G43,VLOOKUP(F43,'Back End'!A47:B48,2,0))),"",(PRODUCT(H43,G43,VLOOKUP(F43,'Back End'!A47:B48,2,0))))</f>
        <v/>
      </c>
      <c r="J43" s="35"/>
      <c r="K43" s="22" t="str">
        <f t="shared" si="4"/>
        <v/>
      </c>
      <c r="M43" s="35"/>
      <c r="N43" s="35"/>
      <c r="O43" s="22" t="str">
        <f>IF(ISNA(VLOOKUP(M43,'Back End'!A53:B54,2,0)*'ProFume Worksheet'!N43),"",VLOOKUP(M43,'Back End'!A53:B54,2,0)*'ProFume Worksheet'!N43)</f>
        <v/>
      </c>
      <c r="P43" s="35"/>
      <c r="Q43" s="22" t="str">
        <f t="shared" si="5"/>
        <v/>
      </c>
    </row>
    <row r="44" spans="1:17" x14ac:dyDescent="0.25">
      <c r="F44" s="36"/>
      <c r="G44" s="36"/>
      <c r="H44" s="36"/>
      <c r="I44" s="22" t="str">
        <f>IF(ISNA(PRODUCT(H44,G44,VLOOKUP(F44,'Back End'!A47:B48,2,0))),"",(PRODUCT(H44,G44,VLOOKUP(F44,'Back End'!A47:B48,2,0))))</f>
        <v/>
      </c>
      <c r="J44" s="35"/>
      <c r="K44" s="22" t="str">
        <f t="shared" si="4"/>
        <v/>
      </c>
      <c r="M44" s="35"/>
      <c r="N44" s="35"/>
      <c r="O44" s="22" t="str">
        <f>IF(ISNA(VLOOKUP(M44,'Back End'!A53:B54,2,0)*'ProFume Worksheet'!N44),"",VLOOKUP(M44,'Back End'!A53:B54,2,0)*'ProFume Worksheet'!N44)</f>
        <v/>
      </c>
      <c r="P44" s="35"/>
      <c r="Q44" s="22" t="str">
        <f t="shared" si="5"/>
        <v/>
      </c>
    </row>
    <row r="45" spans="1:17" x14ac:dyDescent="0.25">
      <c r="F45" s="36"/>
      <c r="G45" s="36"/>
      <c r="H45" s="36"/>
      <c r="I45" s="22" t="str">
        <f>IF(ISNA(PRODUCT(H45,G45,VLOOKUP(F45,'Back End'!A47:B48,2,0))),"",(PRODUCT(H45,G45,VLOOKUP(F45,'Back End'!A47:B48,2,0))))</f>
        <v/>
      </c>
      <c r="J45" s="35"/>
      <c r="K45" s="22" t="str">
        <f t="shared" si="4"/>
        <v/>
      </c>
      <c r="M45" s="35"/>
      <c r="N45" s="35"/>
      <c r="O45" s="22" t="str">
        <f>IF(ISNA(VLOOKUP(M45,'Back End'!A53:B54,2,0)*'ProFume Worksheet'!N45),"",VLOOKUP(M45,'Back End'!A53:B54,2,0)*'ProFume Worksheet'!N45)</f>
        <v/>
      </c>
      <c r="P45" s="35"/>
      <c r="Q45" s="22" t="str">
        <f t="shared" si="5"/>
        <v/>
      </c>
    </row>
    <row r="46" spans="1:17" x14ac:dyDescent="0.25">
      <c r="F46" s="36"/>
      <c r="G46" s="36"/>
      <c r="H46" s="36"/>
      <c r="I46" s="22" t="str">
        <f>IF(ISNA(PRODUCT(H46,G46,VLOOKUP(F46,'Back End'!A47:B48,2,0))),"",(PRODUCT(H46,G46,VLOOKUP(F46,'Back End'!A47:B48,2,0))))</f>
        <v/>
      </c>
      <c r="J46" s="35"/>
      <c r="K46" s="22" t="str">
        <f t="shared" si="4"/>
        <v/>
      </c>
      <c r="M46" s="35"/>
      <c r="N46" s="35"/>
      <c r="O46" s="22" t="str">
        <f>IF(ISNA(VLOOKUP(M46,'Back End'!A53:B54,2,0)*'ProFume Worksheet'!N46),"",VLOOKUP(M46,'Back End'!A53:B54,2,0)*'ProFume Worksheet'!N46)</f>
        <v/>
      </c>
      <c r="P46" s="35"/>
      <c r="Q46" s="22" t="str">
        <f t="shared" si="5"/>
        <v/>
      </c>
    </row>
    <row r="47" spans="1:17" x14ac:dyDescent="0.25">
      <c r="F47" s="36"/>
      <c r="G47" s="36"/>
      <c r="H47" s="36"/>
      <c r="I47" s="22" t="str">
        <f>IF(ISNA(PRODUCT(H47,G47,VLOOKUP(F47,'Back End'!A47:B48,2,0))),"",(PRODUCT(H47,G47,VLOOKUP(F47,'Back End'!A47:B48,2,0))))</f>
        <v/>
      </c>
      <c r="J47" s="35"/>
      <c r="K47" s="22" t="str">
        <f t="shared" si="4"/>
        <v/>
      </c>
      <c r="M47" s="35"/>
      <c r="N47" s="35"/>
      <c r="O47" s="22" t="str">
        <f>IF(ISNA(VLOOKUP(M47,'Back End'!A53:B54,2,0)*'ProFume Worksheet'!N47),"",VLOOKUP(M47,'Back End'!A53:B54,2,0)*'ProFume Worksheet'!N47)</f>
        <v/>
      </c>
      <c r="P47" s="35"/>
      <c r="Q47" s="22" t="str">
        <f t="shared" si="5"/>
        <v/>
      </c>
    </row>
    <row r="48" spans="1:17" x14ac:dyDescent="0.25">
      <c r="F48" s="35"/>
      <c r="G48" s="35"/>
      <c r="H48" s="35"/>
      <c r="I48" s="22" t="str">
        <f>IF(ISNA(PRODUCT(H48,G48,VLOOKUP(F48,'Back End'!A47:B48,2,0))),"",(PRODUCT(H48,G48,VLOOKUP(F48,'Back End'!A47:B48,2,0))))</f>
        <v/>
      </c>
      <c r="J48" s="35"/>
      <c r="K48" s="22" t="str">
        <f t="shared" si="4"/>
        <v/>
      </c>
      <c r="M48" s="35"/>
      <c r="N48" s="35"/>
      <c r="O48" s="22" t="str">
        <f>IF(ISNA(VLOOKUP(M48,'Back End'!A53:B54,2,0)*'ProFume Worksheet'!N48),"",VLOOKUP(M48,'Back End'!A53:B54,2,0)*'ProFume Worksheet'!N48)</f>
        <v/>
      </c>
      <c r="P48" s="35"/>
      <c r="Q48" s="22" t="str">
        <f t="shared" si="5"/>
        <v/>
      </c>
    </row>
  </sheetData>
  <sheetProtection selectLockedCells="1"/>
  <dataConsolidate/>
  <mergeCells count="23">
    <mergeCell ref="F32:J32"/>
    <mergeCell ref="F33:J33"/>
    <mergeCell ref="F34:J34"/>
    <mergeCell ref="F21:J21"/>
    <mergeCell ref="F24:J24"/>
    <mergeCell ref="F27:J27"/>
    <mergeCell ref="F28:J28"/>
    <mergeCell ref="F29:J29"/>
    <mergeCell ref="F30:J30"/>
    <mergeCell ref="F31:J31"/>
    <mergeCell ref="F26:J26"/>
    <mergeCell ref="H1:I1"/>
    <mergeCell ref="F11:J11"/>
    <mergeCell ref="F19:J19"/>
    <mergeCell ref="F20:J20"/>
    <mergeCell ref="F23:J23"/>
    <mergeCell ref="F22:J22"/>
    <mergeCell ref="F10:J10"/>
    <mergeCell ref="F13:J13"/>
    <mergeCell ref="F14:J14"/>
    <mergeCell ref="F16:J16"/>
    <mergeCell ref="F18:J18"/>
    <mergeCell ref="F17:J17"/>
  </mergeCells>
  <dataValidations count="4">
    <dataValidation allowBlank="1" showInputMessage="1" sqref="I38:I48 I35" xr:uid="{00000000-0002-0000-0000-000000000000}"/>
    <dataValidation type="whole" operator="greaterThanOrEqual" allowBlank="1" showInputMessage="1" showErrorMessage="1" promptTitle="Note" prompt="You must have at lease 2 SCBAs as per Stewardship requirements" sqref="B23" xr:uid="{00000000-0002-0000-0000-000001000000}">
      <formula1>2</formula1>
    </dataValidation>
    <dataValidation type="whole" allowBlank="1" showInputMessage="1" showErrorMessage="1" prompt="Custom Cut up to 300ft" sqref="N38:N48" xr:uid="{00000000-0002-0000-0000-000002000000}">
      <formula1>1</formula1>
      <formula2>300</formula2>
    </dataValidation>
    <dataValidation type="list" allowBlank="1" showInputMessage="1" showErrorMessage="1" promptTitle="Tarp Thickness" prompt="Click box below to add additional tarps" sqref="F35" xr:uid="{00000000-0002-0000-0000-000003000000}">
      <formula1>$A$20:$A$21</formula1>
    </dataValidation>
  </dataValidations>
  <pageMargins left="0.7" right="0.7" top="0.75" bottom="0.75" header="0.3" footer="0.3"/>
  <pageSetup scale="63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SCBA" prompt="Douglas Requires at least 2" xr:uid="{00000000-0002-0000-0000-000004000000}">
          <x14:formula1>
            <xm:f>'Back End'!$A$72:$A$72</xm:f>
          </x14:formula1>
          <xm:sqref>A23</xm:sqref>
        </x14:dataValidation>
        <x14:dataValidation type="list" allowBlank="1" showInputMessage="1" showErrorMessage="1" promptTitle="Tarp Thickness" prompt="Click box below to add additional tarps" xr:uid="{00000000-0002-0000-0000-000006000000}">
          <x14:formula1>
            <xm:f>'Back End'!$A$47:$A$48</xm:f>
          </x14:formula1>
          <xm:sqref>F38:F48</xm:sqref>
        </x14:dataValidation>
        <x14:dataValidation type="list" allowBlank="1" showInputMessage="1" showErrorMessage="1" prompt="Click next row to add addional size" xr:uid="{00000000-0002-0000-0000-000007000000}">
          <x14:formula1>
            <xm:f>'Back End'!$A$53:$A$54</xm:f>
          </x14:formula1>
          <xm:sqref>M38:M48</xm:sqref>
        </x14:dataValidation>
        <x14:dataValidation type="list" allowBlank="1" showInputMessage="1" showErrorMessage="1" prompt="Choose Ouput Port" xr:uid="{00000000-0002-0000-0000-000009000000}">
          <x14:formula1>
            <xm:f>'Back End'!$A$29:$A$31</xm:f>
          </x14:formula1>
          <xm:sqref>F21</xm:sqref>
        </x14:dataValidation>
        <x14:dataValidation type="list" allowBlank="1" showInputMessage="1" showErrorMessage="1" promptTitle="Monitoring Device" prompt="Select One" xr:uid="{00000000-0002-0000-0000-000005000000}">
          <x14:formula1>
            <xm:f>'Back End'!$A$8:$A$8</xm:f>
          </x14:formula1>
          <xm:sqref>A17</xm:sqref>
        </x14:dataValidation>
        <x14:dataValidation type="list" allowBlank="1" showInputMessage="1" showErrorMessage="1" xr:uid="{9E3965C4-2E19-4031-AAF5-1608358E3158}">
          <x14:formula1>
            <xm:f>'Back End'!$A$21:$A$22</xm:f>
          </x14:formula1>
          <xm:sqref>F13:J13</xm:sqref>
        </x14:dataValidation>
        <x14:dataValidation type="list" allowBlank="1" showInputMessage="1" showErrorMessage="1" xr:uid="{102D52AF-395E-4E83-AFA4-C82B8BCADDC3}">
          <x14:formula1>
            <xm:f>'Back End'!$A$38:$A$39</xm:f>
          </x14:formula1>
          <xm:sqref>A19 F14:J14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EE18-CA75-49B8-870D-AF766D5739AB}">
  <dimension ref="A1:Q56"/>
  <sheetViews>
    <sheetView tabSelected="1" workbookViewId="0">
      <pane ySplit="1" topLeftCell="A2" activePane="bottomLeft" state="frozen"/>
      <selection pane="bottomLeft" activeCell="H23" sqref="H23:H25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6" max="6" width="45.140625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45">
      <c r="A1" s="96" t="s">
        <v>127</v>
      </c>
      <c r="B1" s="32" t="s">
        <v>22</v>
      </c>
      <c r="C1" s="33" t="s">
        <v>46</v>
      </c>
      <c r="D1" s="32" t="s">
        <v>20</v>
      </c>
      <c r="F1" s="37" t="s">
        <v>53</v>
      </c>
      <c r="G1" s="38"/>
      <c r="H1" s="81">
        <f>SUM(D11:D12,D15,D18:D20,D23:D26,I11:I18,D29:D40,I23:I25,)</f>
        <v>0</v>
      </c>
      <c r="I1" s="82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64</v>
      </c>
      <c r="B10" s="41"/>
      <c r="C10" s="42"/>
      <c r="D10" s="41"/>
      <c r="F10" s="27" t="s">
        <v>104</v>
      </c>
      <c r="G10" s="28"/>
      <c r="H10" s="75"/>
      <c r="I10" s="30"/>
    </row>
    <row r="11" spans="1:9" x14ac:dyDescent="0.25">
      <c r="A11" s="13" t="s">
        <v>71</v>
      </c>
      <c r="B11" s="56" t="s">
        <v>75</v>
      </c>
      <c r="C11" s="35"/>
      <c r="D11" s="57" t="s">
        <v>75</v>
      </c>
      <c r="F11" s="79" t="s">
        <v>105</v>
      </c>
      <c r="G11" s="34">
        <v>85</v>
      </c>
      <c r="H11" s="71"/>
      <c r="I11" s="21">
        <f>G11*H11</f>
        <v>0</v>
      </c>
    </row>
    <row r="12" spans="1:9" x14ac:dyDescent="0.25">
      <c r="A12" s="13" t="s">
        <v>0</v>
      </c>
      <c r="B12" s="56" t="s">
        <v>75</v>
      </c>
      <c r="C12" s="35"/>
      <c r="D12" s="57" t="s">
        <v>75</v>
      </c>
      <c r="F12" s="79" t="s">
        <v>106</v>
      </c>
      <c r="G12" s="34">
        <v>210</v>
      </c>
      <c r="H12" s="71"/>
      <c r="I12" s="21">
        <f t="shared" ref="I12:I13" si="0">G12*H12</f>
        <v>0</v>
      </c>
    </row>
    <row r="13" spans="1:9" x14ac:dyDescent="0.25">
      <c r="A13" s="12"/>
      <c r="B13" s="19"/>
      <c r="C13" s="76"/>
      <c r="D13" s="19"/>
      <c r="F13" s="79" t="s">
        <v>107</v>
      </c>
      <c r="G13" s="34">
        <v>650</v>
      </c>
      <c r="H13" s="71"/>
      <c r="I13" s="21">
        <f t="shared" si="0"/>
        <v>0</v>
      </c>
    </row>
    <row r="14" spans="1:9" x14ac:dyDescent="0.25">
      <c r="A14" s="27" t="s">
        <v>21</v>
      </c>
      <c r="B14" s="28"/>
      <c r="C14" s="75"/>
      <c r="D14" s="30"/>
      <c r="F14" s="14" t="str">
        <f>'Back End'!A52</f>
        <v>Sand Snakes; 7’ sewn on one end</v>
      </c>
      <c r="G14" s="18">
        <f>'Back End'!B52</f>
        <v>9</v>
      </c>
      <c r="H14" s="35"/>
      <c r="I14" s="21">
        <f>H14*G14</f>
        <v>0</v>
      </c>
    </row>
    <row r="15" spans="1:9" x14ac:dyDescent="0.25">
      <c r="A15" s="14" t="s">
        <v>72</v>
      </c>
      <c r="B15" s="18">
        <f>'Back End'!B7</f>
        <v>7200</v>
      </c>
      <c r="C15" s="35"/>
      <c r="D15" s="21">
        <f>C15*B15</f>
        <v>0</v>
      </c>
      <c r="F15" s="14" t="s">
        <v>126</v>
      </c>
      <c r="G15" s="18">
        <f>'Back End'!B54*100</f>
        <v>450</v>
      </c>
      <c r="H15" s="35"/>
      <c r="I15" s="21">
        <f>G15*H15</f>
        <v>0</v>
      </c>
    </row>
    <row r="16" spans="1:9" x14ac:dyDescent="0.25">
      <c r="A16" s="12"/>
      <c r="B16" s="19"/>
      <c r="C16" s="76"/>
      <c r="D16" s="19"/>
      <c r="F16" s="14" t="s">
        <v>70</v>
      </c>
      <c r="G16" s="18">
        <f>'Back End'!B50</f>
        <v>65</v>
      </c>
      <c r="H16" s="35"/>
      <c r="I16" s="21">
        <f>H16*G16</f>
        <v>0</v>
      </c>
    </row>
    <row r="17" spans="1:17" x14ac:dyDescent="0.25">
      <c r="A17" s="27" t="s">
        <v>23</v>
      </c>
      <c r="B17" s="28"/>
      <c r="C17" s="75"/>
      <c r="D17" s="30"/>
      <c r="F17" s="14" t="s">
        <v>31</v>
      </c>
      <c r="G17" s="18">
        <f>'Back End'!B51</f>
        <v>1.1499999999999999</v>
      </c>
      <c r="H17" s="35"/>
      <c r="I17" s="21">
        <f>H17*G17</f>
        <v>0</v>
      </c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  <c r="F18" s="14" t="s">
        <v>4</v>
      </c>
      <c r="G18" s="18">
        <f>'Back End'!B49</f>
        <v>20</v>
      </c>
      <c r="H18" s="35"/>
      <c r="I18" s="21">
        <f>H18*G18</f>
        <v>0</v>
      </c>
    </row>
    <row r="19" spans="1:17" x14ac:dyDescent="0.25">
      <c r="A19" s="14" t="s">
        <v>25</v>
      </c>
      <c r="B19" s="18">
        <f>'Back End'!B24</f>
        <v>5</v>
      </c>
      <c r="C19" s="35"/>
      <c r="D19" s="21">
        <f>C19*B19</f>
        <v>0</v>
      </c>
      <c r="G19" s="20"/>
      <c r="H19" s="55"/>
      <c r="M19" s="26"/>
      <c r="N19" s="10"/>
      <c r="O19" s="23"/>
    </row>
    <row r="20" spans="1:17" x14ac:dyDescent="0.25">
      <c r="A20" s="14" t="s">
        <v>123</v>
      </c>
      <c r="B20" s="18">
        <f>VLOOKUP(A20,'Back End'!A38:B39,2,0)</f>
        <v>150</v>
      </c>
      <c r="C20" s="35"/>
      <c r="D20" s="21">
        <f>C20*B20</f>
        <v>0</v>
      </c>
      <c r="F20" s="16" t="s">
        <v>108</v>
      </c>
      <c r="G20" s="20"/>
      <c r="H20" s="55"/>
      <c r="J20" s="10"/>
      <c r="K20" s="23"/>
      <c r="M20" s="10"/>
      <c r="N20" s="10"/>
      <c r="O20" s="23"/>
      <c r="P20" s="10"/>
      <c r="Q20" s="23"/>
    </row>
    <row r="21" spans="1:17" x14ac:dyDescent="0.25">
      <c r="A21" s="12"/>
      <c r="B21" s="19"/>
      <c r="C21" s="76"/>
      <c r="D21" s="19"/>
      <c r="E21" s="49"/>
      <c r="G21" s="20"/>
      <c r="H21" s="55"/>
      <c r="L21" s="49"/>
    </row>
    <row r="22" spans="1:17" x14ac:dyDescent="0.25">
      <c r="A22" s="27" t="s">
        <v>47</v>
      </c>
      <c r="B22" s="28"/>
      <c r="C22" s="75"/>
      <c r="D22" s="30"/>
      <c r="F22" s="54" t="s">
        <v>74</v>
      </c>
      <c r="G22" s="51"/>
      <c r="H22" s="52"/>
      <c r="I22" s="53"/>
      <c r="J22" s="55"/>
      <c r="M22" s="55"/>
      <c r="N22" s="55"/>
      <c r="P22" s="55"/>
    </row>
    <row r="23" spans="1:17" x14ac:dyDescent="0.25">
      <c r="A23" s="14" t="str">
        <f>IF(A24='Back End'!A12,'Back End'!A40,'Back End'!A41)</f>
        <v>Braided Vikane Shooting Hose - 100'</v>
      </c>
      <c r="B23" s="18">
        <f>IF(A24='Back End'!A12,'Back End'!B40,'Back End'!B41)</f>
        <v>80</v>
      </c>
      <c r="C23" s="35"/>
      <c r="D23" s="21">
        <f t="shared" ref="D23:D26" si="1">C23*B23</f>
        <v>0</v>
      </c>
      <c r="F23" s="14" t="str">
        <f>'Back End'!A57</f>
        <v>Poly Sheeting, 20'x100' - 6 mil</v>
      </c>
      <c r="G23" s="18">
        <f>'Back End'!B57</f>
        <v>145</v>
      </c>
      <c r="H23" s="35"/>
      <c r="I23" s="21">
        <f>H23*G23</f>
        <v>0</v>
      </c>
      <c r="J23" s="55"/>
      <c r="M23" s="55"/>
      <c r="N23" s="55"/>
      <c r="P23" s="55"/>
    </row>
    <row r="24" spans="1:17" x14ac:dyDescent="0.25">
      <c r="A24" s="64" t="s">
        <v>97</v>
      </c>
      <c r="B24" s="18">
        <f>VLOOKUP(A24,'Back End'!A11:B12,2,0)</f>
        <v>37</v>
      </c>
      <c r="C24" s="35"/>
      <c r="D24" s="21">
        <f t="shared" si="1"/>
        <v>0</v>
      </c>
      <c r="F24" s="14" t="str">
        <f>'Back End'!A55</f>
        <v>Paper Tape; 3” x 160’ – 16 rolls/ cs</v>
      </c>
      <c r="G24" s="18">
        <f>'Back End'!B55</f>
        <v>165</v>
      </c>
      <c r="H24" s="35"/>
      <c r="I24" s="21">
        <f>H24*G24</f>
        <v>0</v>
      </c>
      <c r="J24" s="55"/>
      <c r="M24" s="55"/>
      <c r="N24" s="55"/>
      <c r="P24" s="55"/>
    </row>
    <row r="25" spans="1:17" x14ac:dyDescent="0.25">
      <c r="A25" s="14" t="s">
        <v>103</v>
      </c>
      <c r="B25" s="18">
        <f>IF(A24='Back End'!A12,'Back End'!B14,'Back End'!B15)</f>
        <v>6</v>
      </c>
      <c r="C25" s="35"/>
      <c r="D25" s="21">
        <f t="shared" si="1"/>
        <v>0</v>
      </c>
      <c r="F25" s="14" t="str">
        <f>'Back End'!A56</f>
        <v>Spray Adhesive; 12 cans/ cs</v>
      </c>
      <c r="G25" s="18">
        <f>'Back End'!B56</f>
        <v>105</v>
      </c>
      <c r="H25" s="35"/>
      <c r="I25" s="21">
        <f>H25*G25</f>
        <v>0</v>
      </c>
      <c r="J25" s="55"/>
      <c r="M25" s="55"/>
      <c r="N25" s="55"/>
      <c r="P25" s="55"/>
    </row>
    <row r="26" spans="1:17" x14ac:dyDescent="0.25">
      <c r="A26" s="14" t="s">
        <v>27</v>
      </c>
      <c r="B26" s="18">
        <f>'Back End'!B60</f>
        <v>380</v>
      </c>
      <c r="C26" s="35"/>
      <c r="D26" s="21">
        <f t="shared" si="1"/>
        <v>0</v>
      </c>
      <c r="F26" s="55"/>
      <c r="G26" s="55"/>
      <c r="H26" s="55"/>
      <c r="J26" s="55"/>
      <c r="M26" s="55"/>
      <c r="N26" s="55"/>
      <c r="P26" s="55"/>
    </row>
    <row r="27" spans="1:17" x14ac:dyDescent="0.25">
      <c r="A27" s="12"/>
      <c r="B27" s="19"/>
      <c r="C27" s="76"/>
      <c r="D27" s="19"/>
      <c r="J27" s="55"/>
      <c r="M27" s="55"/>
      <c r="N27" s="55"/>
      <c r="P27" s="55"/>
    </row>
    <row r="28" spans="1:17" x14ac:dyDescent="0.25">
      <c r="A28" s="27" t="s">
        <v>32</v>
      </c>
      <c r="B28" s="28"/>
      <c r="C28" s="75"/>
      <c r="D28" s="30"/>
      <c r="J28" s="55"/>
      <c r="M28" s="55"/>
      <c r="N28" s="55"/>
      <c r="P28" s="55"/>
    </row>
    <row r="29" spans="1:17" x14ac:dyDescent="0.25">
      <c r="A29" s="101" t="s">
        <v>48</v>
      </c>
      <c r="B29" s="18">
        <f>VLOOKUP(A29,'Back End'!A72:B72,2,0)</f>
        <v>1500</v>
      </c>
      <c r="C29" s="35"/>
      <c r="D29" s="21">
        <f>C29*B29</f>
        <v>0</v>
      </c>
      <c r="J29" s="55"/>
      <c r="M29" s="55"/>
      <c r="N29" s="55"/>
      <c r="P29" s="55"/>
    </row>
    <row r="30" spans="1:17" x14ac:dyDescent="0.25">
      <c r="A30" s="14" t="str">
        <f>IF(A29='Back End'!A73,'Back End'!A75,'Back End'!A74)</f>
        <v>Reconditioned 30 min Aluminum Cyl</v>
      </c>
      <c r="B30" s="18">
        <f>IF(A30='Back End'!A74,'Back End'!B74,'Back End'!B75)</f>
        <v>600</v>
      </c>
      <c r="C30" s="35"/>
      <c r="D30" s="21">
        <f>C30*B30</f>
        <v>0</v>
      </c>
      <c r="J30" s="55"/>
      <c r="M30" s="55"/>
      <c r="N30" s="55"/>
      <c r="P30" s="55"/>
    </row>
    <row r="31" spans="1:17" x14ac:dyDescent="0.25">
      <c r="A31" s="14" t="s">
        <v>18</v>
      </c>
      <c r="B31" s="18">
        <f>'Back End'!B71</f>
        <v>40</v>
      </c>
      <c r="C31" s="35"/>
      <c r="D31" s="21">
        <f>C31*B31</f>
        <v>0</v>
      </c>
      <c r="J31" s="55"/>
      <c r="M31" s="55"/>
      <c r="N31" s="55"/>
      <c r="P31" s="55"/>
    </row>
    <row r="32" spans="1:17" x14ac:dyDescent="0.25">
      <c r="C32" s="55"/>
      <c r="J32" s="55"/>
      <c r="M32" s="55"/>
      <c r="N32" s="55"/>
      <c r="P32" s="55"/>
    </row>
    <row r="33" spans="1:16" x14ac:dyDescent="0.25">
      <c r="A33" s="27" t="s">
        <v>36</v>
      </c>
      <c r="B33" s="28"/>
      <c r="C33" s="75"/>
      <c r="D33" s="30"/>
      <c r="J33" s="55"/>
      <c r="M33" s="55"/>
      <c r="N33" s="55"/>
      <c r="P33" s="55"/>
    </row>
    <row r="34" spans="1:16" x14ac:dyDescent="0.25">
      <c r="A34" s="72" t="s">
        <v>102</v>
      </c>
      <c r="B34" s="67">
        <f>'Back End'!B67</f>
        <v>40</v>
      </c>
      <c r="C34" s="102"/>
      <c r="D34" s="74">
        <f>B34*C34</f>
        <v>0</v>
      </c>
      <c r="J34" s="55"/>
      <c r="M34" s="55"/>
      <c r="N34" s="55"/>
      <c r="P34" s="55"/>
    </row>
    <row r="35" spans="1:16" x14ac:dyDescent="0.25">
      <c r="A35" s="14" t="s">
        <v>37</v>
      </c>
      <c r="B35" s="18">
        <f>'Back End'!B62</f>
        <v>65</v>
      </c>
      <c r="C35" s="35"/>
      <c r="D35" s="21">
        <f t="shared" ref="D35:D40" si="2">C35*B35</f>
        <v>0</v>
      </c>
      <c r="J35" s="55"/>
      <c r="M35" s="55"/>
      <c r="N35" s="55"/>
      <c r="P35" s="55"/>
    </row>
    <row r="36" spans="1:16" x14ac:dyDescent="0.25">
      <c r="A36" s="14" t="s">
        <v>38</v>
      </c>
      <c r="B36" s="18">
        <f>'Back End'!B63</f>
        <v>129</v>
      </c>
      <c r="C36" s="35"/>
      <c r="D36" s="21">
        <f t="shared" si="2"/>
        <v>0</v>
      </c>
      <c r="J36" s="55"/>
      <c r="M36" s="55"/>
      <c r="N36" s="55"/>
      <c r="P36" s="55"/>
    </row>
    <row r="37" spans="1:16" x14ac:dyDescent="0.25">
      <c r="A37" s="14" t="s">
        <v>10</v>
      </c>
      <c r="B37" s="18">
        <f>'Back End'!B61</f>
        <v>39</v>
      </c>
      <c r="C37" s="35"/>
      <c r="D37" s="21">
        <f t="shared" si="2"/>
        <v>0</v>
      </c>
      <c r="J37" s="55"/>
      <c r="M37" s="55"/>
      <c r="N37" s="55"/>
      <c r="P37" s="55"/>
    </row>
    <row r="38" spans="1:16" x14ac:dyDescent="0.25">
      <c r="A38" s="14" t="s">
        <v>33</v>
      </c>
      <c r="B38" s="18">
        <f>'Back End'!B64</f>
        <v>40</v>
      </c>
      <c r="C38" s="35"/>
      <c r="D38" s="21">
        <f t="shared" si="2"/>
        <v>0</v>
      </c>
      <c r="J38" s="55"/>
      <c r="M38" s="55"/>
      <c r="N38" s="55"/>
      <c r="P38" s="55"/>
    </row>
    <row r="39" spans="1:16" x14ac:dyDescent="0.25">
      <c r="A39" s="14" t="s">
        <v>34</v>
      </c>
      <c r="B39" s="18">
        <f>'Back End'!B65</f>
        <v>17</v>
      </c>
      <c r="C39" s="35"/>
      <c r="D39" s="21">
        <f t="shared" si="2"/>
        <v>0</v>
      </c>
      <c r="J39" s="55"/>
      <c r="M39" s="55"/>
      <c r="N39" s="55"/>
      <c r="P39" s="55"/>
    </row>
    <row r="40" spans="1:16" x14ac:dyDescent="0.25">
      <c r="A40" s="14" t="s">
        <v>35</v>
      </c>
      <c r="B40" s="18">
        <f>'Back End'!B66</f>
        <v>14</v>
      </c>
      <c r="C40" s="35"/>
      <c r="D40" s="21">
        <f t="shared" si="2"/>
        <v>0</v>
      </c>
      <c r="F40" s="55"/>
      <c r="G40" s="55"/>
      <c r="H40" s="55"/>
      <c r="J40" s="55"/>
      <c r="M40" s="55"/>
      <c r="N40" s="55"/>
      <c r="P40" s="55"/>
    </row>
    <row r="41" spans="1:16" x14ac:dyDescent="0.25">
      <c r="F41" s="55"/>
      <c r="G41" s="55"/>
      <c r="H41" s="55"/>
      <c r="J41" s="55"/>
      <c r="M41" s="55"/>
      <c r="N41" s="55"/>
      <c r="P41" s="55"/>
    </row>
    <row r="42" spans="1:16" x14ac:dyDescent="0.25">
      <c r="F42" s="55"/>
      <c r="G42" s="55"/>
      <c r="H42" s="55"/>
    </row>
    <row r="43" spans="1:16" x14ac:dyDescent="0.25">
      <c r="F43" s="55"/>
      <c r="G43" s="55"/>
      <c r="H43" s="55"/>
    </row>
    <row r="44" spans="1:16" x14ac:dyDescent="0.25">
      <c r="F44" s="55"/>
      <c r="G44" s="55"/>
      <c r="H44" s="55"/>
    </row>
    <row r="45" spans="1:16" x14ac:dyDescent="0.25">
      <c r="F45" s="55"/>
      <c r="G45" s="55"/>
      <c r="H45" s="55"/>
    </row>
    <row r="49" spans="9:9" x14ac:dyDescent="0.25">
      <c r="I49" s="20" t="str">
        <f>IF(ISNA(PRODUCT(G49,H49,VLOOKUP(F49,'Back End'!A104:B107,2,0))),"",PRODUCT(G49,H49,VLOOKUP(F49,'Back End'!A104:B107,2,0)))</f>
        <v/>
      </c>
    </row>
    <row r="50" spans="9:9" x14ac:dyDescent="0.25">
      <c r="I50" s="20" t="str">
        <f>IF(ISNA(PRODUCT(G50,H50,VLOOKUP(F50,'Back End'!A105:B108,2,0))),"",PRODUCT(G50,H50,VLOOKUP(F50,'Back End'!A105:B108,2,0)))</f>
        <v/>
      </c>
    </row>
    <row r="51" spans="9:9" x14ac:dyDescent="0.25">
      <c r="I51" s="20" t="str">
        <f>IF(ISNA(PRODUCT(G51,H51,VLOOKUP(F51,'Back End'!A106:B109,2,0))),"",PRODUCT(G51,H51,VLOOKUP(F51,'Back End'!A106:B109,2,0)))</f>
        <v/>
      </c>
    </row>
    <row r="52" spans="9:9" x14ac:dyDescent="0.25">
      <c r="I52" s="20" t="str">
        <f>IF(ISNA(PRODUCT(G52,H52,VLOOKUP(F52,'Back End'!A107:B110,2,0))),"",PRODUCT(G52,H52,VLOOKUP(F52,'Back End'!A107:B110,2,0)))</f>
        <v/>
      </c>
    </row>
    <row r="53" spans="9:9" x14ac:dyDescent="0.25">
      <c r="I53" s="20" t="str">
        <f>IF(ISNA(PRODUCT(G53,H53,VLOOKUP(F53,'Back End'!A108:B111,2,0))),"",PRODUCT(G53,H53,VLOOKUP(F53,'Back End'!A108:B111,2,0)))</f>
        <v/>
      </c>
    </row>
    <row r="54" spans="9:9" x14ac:dyDescent="0.25">
      <c r="I54" s="20" t="str">
        <f>IF(ISNA(PRODUCT(G54,H54,VLOOKUP(F54,'Back End'!A109:B112,2,0))),"",PRODUCT(G54,H54,VLOOKUP(F54,'Back End'!A109:B112,2,0)))</f>
        <v/>
      </c>
    </row>
    <row r="55" spans="9:9" x14ac:dyDescent="0.25">
      <c r="I55" s="20" t="str">
        <f>IF(ISNA(PRODUCT(G55,H55,VLOOKUP(F55,'Back End'!A110:B113,2,0))),"",PRODUCT(G55,H55,VLOOKUP(F55,'Back End'!A110:B113,2,0)))</f>
        <v/>
      </c>
    </row>
    <row r="56" spans="9:9" x14ac:dyDescent="0.25">
      <c r="I56" s="20" t="str">
        <f>IF(ISNA(PRODUCT(G56,H56,VLOOKUP(F56,'Back End'!A111:B114,2,0))),"",PRODUCT(G56,H56,VLOOKUP(F56,'Back End'!A111:B114,2,0)))</f>
        <v/>
      </c>
    </row>
  </sheetData>
  <sheetProtection algorithmName="SHA-512" hashValue="Uy4U9EOZjtPlFag7dKdJKCM+t95amKJbRElu0sMoMaAn376ZBXvKkLV5UrSVRILIaoAc0Hdb0X2WiuHyOjDKIA==" saltValue="heR+040SJGkYLjpAUgtl0g==" spinCount="100000" sheet="1" selectLockedCells="1"/>
  <dataConsolidate/>
  <mergeCells count="1">
    <mergeCell ref="H1:I1"/>
  </mergeCells>
  <dataValidations count="4">
    <dataValidation type="whole" allowBlank="1" showInputMessage="1" showErrorMessage="1" prompt="Custom Cut up to 300ft" sqref="N21:N41" xr:uid="{53035E51-B4EC-4AAF-850F-BED094C771D0}">
      <formula1>1</formula1>
      <formula2>300</formula2>
    </dataValidation>
    <dataValidation allowBlank="1" showInputMessage="1" sqref="I49:I56 D28:D40 I26 I40:I45" xr:uid="{756A4177-7F5A-47C8-9580-11AC9B7472C2}"/>
    <dataValidation type="list" allowBlank="1" showInputMessage="1" showErrorMessage="1" promptTitle="Tarp Thickness" prompt="Click box below to add additional tarps" sqref="F49:F55" xr:uid="{432D18C1-7A17-4634-86BE-89B78D09EB74}">
      <formula1>$A$21:$A$24</formula1>
    </dataValidation>
    <dataValidation type="whole" operator="greaterThanOrEqual" allowBlank="1" showInputMessage="1" showErrorMessage="1" promptTitle="Note" prompt="You must have at lease 2 SCBAs as per Stewardship requirements" sqref="B29" xr:uid="{1F956427-92B3-4FCF-9D55-3821B9BD1C79}">
      <formula1>2</formula1>
    </dataValidation>
  </dataValidations>
  <pageMargins left="0.7" right="0.7" top="0.75" bottom="0.75" header="0.3" footer="0.3"/>
  <pageSetup orientation="portrait" horizontalDpi="4294967292" verticalDpi="4294967292" r:id="rId1"/>
  <ignoredErrors>
    <ignoredError sqref="I1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Monitoring Device" prompt="Select One" xr:uid="{70622398-F88F-4B59-AC9A-D122F6C6BB6D}">
          <x14:formula1>
            <xm:f>'Back End'!$A$8:$A$8</xm:f>
          </x14:formula1>
          <xm:sqref>A18</xm:sqref>
        </x14:dataValidation>
        <x14:dataValidation type="list" allowBlank="1" showInputMessage="1" showErrorMessage="1" prompt="Click next row to add addional size" xr:uid="{C0015C24-5B5C-4EBB-9208-31A72E1CB6C2}">
          <x14:formula1>
            <xm:f>'Back End'!$A$53:$A$54</xm:f>
          </x14:formula1>
          <xm:sqref>M21:M41</xm:sqref>
        </x14:dataValidation>
        <x14:dataValidation type="list" allowBlank="1" showInputMessage="1" showErrorMessage="1" xr:uid="{F9AECE78-F858-4B4B-B959-1FD0F78639FA}">
          <x14:formula1>
            <xm:f>'Back End'!$A$11:$A$12</xm:f>
          </x14:formula1>
          <xm:sqref>A24</xm:sqref>
        </x14:dataValidation>
        <x14:dataValidation type="list" allowBlank="1" showInputMessage="1" showErrorMessage="1" promptTitle="Tarp Thickness" prompt="Click box below to add additional tarps" xr:uid="{E3274108-7897-4F64-8A31-F70BE29BC17A}">
          <x14:formula1>
            <xm:f>'Back End'!$A$46:$A$47</xm:f>
          </x14:formula1>
          <xm:sqref>F40:F45 F26 A36:A40 A28 A30:A33</xm:sqref>
        </x14:dataValidation>
        <x14:dataValidation type="list" allowBlank="1" showInputMessage="1" showErrorMessage="1" xr:uid="{013E2E81-21D4-4F35-93D7-4F65DBE2562B}">
          <x14:formula1>
            <xm:f>'Back End'!$A$38:$A$39</xm:f>
          </x14:formula1>
          <xm:sqref>A20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55"/>
  <sheetViews>
    <sheetView workbookViewId="0">
      <pane ySplit="1" topLeftCell="A2" activePane="bottomLeft" state="frozen"/>
      <selection pane="bottomLeft" activeCell="C29" sqref="C29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5">
      <c r="A1" s="100" t="s">
        <v>125</v>
      </c>
      <c r="B1" s="32" t="s">
        <v>22</v>
      </c>
      <c r="C1" s="33" t="s">
        <v>46</v>
      </c>
      <c r="D1" s="32" t="s">
        <v>20</v>
      </c>
      <c r="F1" s="37" t="s">
        <v>53</v>
      </c>
      <c r="G1" s="38"/>
      <c r="H1" s="81">
        <f>SUM(D11:D12,D15,D18:D21,D24:D27,D30:D35,D43:D55,D38:D40,)</f>
        <v>0</v>
      </c>
      <c r="I1" s="82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64</v>
      </c>
      <c r="B10" s="41"/>
      <c r="C10" s="42"/>
      <c r="D10" s="41"/>
    </row>
    <row r="11" spans="1:9" x14ac:dyDescent="0.25">
      <c r="A11" s="13" t="s">
        <v>71</v>
      </c>
      <c r="B11" s="56" t="str">
        <f>'Back End'!B3</f>
        <v>Call</v>
      </c>
      <c r="C11" s="35"/>
      <c r="D11" s="57" t="s">
        <v>75</v>
      </c>
    </row>
    <row r="12" spans="1:9" x14ac:dyDescent="0.25">
      <c r="A12" s="13" t="s">
        <v>0</v>
      </c>
      <c r="B12" s="56" t="str">
        <f>'Back End'!B4</f>
        <v>Call</v>
      </c>
      <c r="C12" s="35"/>
      <c r="D12" s="57" t="s">
        <v>75</v>
      </c>
    </row>
    <row r="13" spans="1:9" x14ac:dyDescent="0.25">
      <c r="A13" s="12"/>
      <c r="B13" s="19"/>
      <c r="C13" s="76"/>
      <c r="D13" s="19"/>
    </row>
    <row r="14" spans="1:9" x14ac:dyDescent="0.25">
      <c r="A14" s="27" t="s">
        <v>21</v>
      </c>
      <c r="B14" s="28"/>
      <c r="C14" s="75"/>
      <c r="D14" s="30"/>
    </row>
    <row r="15" spans="1:9" x14ac:dyDescent="0.25">
      <c r="A15" s="14" t="s">
        <v>72</v>
      </c>
      <c r="B15" s="18">
        <f>'Back End'!B7</f>
        <v>7200</v>
      </c>
      <c r="C15" s="35"/>
      <c r="D15" s="21">
        <f>C15*B15</f>
        <v>0</v>
      </c>
    </row>
    <row r="16" spans="1:9" x14ac:dyDescent="0.25">
      <c r="A16" s="12"/>
      <c r="B16" s="19"/>
      <c r="C16" s="76"/>
      <c r="D16" s="19"/>
    </row>
    <row r="17" spans="1:17" x14ac:dyDescent="0.25">
      <c r="A17" s="27" t="s">
        <v>23</v>
      </c>
      <c r="B17" s="28"/>
      <c r="C17" s="75"/>
      <c r="D17" s="30"/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</row>
    <row r="19" spans="1:17" x14ac:dyDescent="0.25">
      <c r="A19" s="14" t="s">
        <v>63</v>
      </c>
      <c r="B19" s="18">
        <f>'Back End'!B42</f>
        <v>675</v>
      </c>
      <c r="C19" s="35"/>
      <c r="D19" s="21">
        <f>C19*B19</f>
        <v>0</v>
      </c>
      <c r="F19" s="26" t="s">
        <v>57</v>
      </c>
      <c r="M19" s="26" t="s">
        <v>56</v>
      </c>
      <c r="N19" s="10"/>
      <c r="O19" s="23"/>
    </row>
    <row r="20" spans="1:17" x14ac:dyDescent="0.25">
      <c r="A20" s="14" t="s">
        <v>25</v>
      </c>
      <c r="B20" s="18">
        <f>'Back End'!B24</f>
        <v>5</v>
      </c>
      <c r="C20" s="35"/>
      <c r="D20" s="21">
        <f>C20*B20</f>
        <v>0</v>
      </c>
      <c r="F20" s="65" t="s">
        <v>40</v>
      </c>
      <c r="G20" s="65" t="s">
        <v>41</v>
      </c>
      <c r="H20" s="65" t="s">
        <v>42</v>
      </c>
      <c r="I20" s="31" t="s">
        <v>39</v>
      </c>
      <c r="J20" s="65" t="s">
        <v>46</v>
      </c>
      <c r="K20" s="31" t="s">
        <v>20</v>
      </c>
      <c r="M20" s="65" t="s">
        <v>45</v>
      </c>
      <c r="N20" s="65" t="s">
        <v>44</v>
      </c>
      <c r="O20" s="31" t="s">
        <v>39</v>
      </c>
      <c r="P20" s="65" t="s">
        <v>46</v>
      </c>
      <c r="Q20" s="31" t="s">
        <v>20</v>
      </c>
    </row>
    <row r="21" spans="1:17" x14ac:dyDescent="0.25">
      <c r="A21" s="80" t="s">
        <v>123</v>
      </c>
      <c r="B21" s="18">
        <f>VLOOKUP(A21,'Back End'!A38:B39,2,0)</f>
        <v>150</v>
      </c>
      <c r="C21" s="35"/>
      <c r="D21" s="21">
        <f>C21*B21</f>
        <v>0</v>
      </c>
      <c r="E21" s="49" t="s">
        <v>60</v>
      </c>
      <c r="F21" s="44" t="s">
        <v>62</v>
      </c>
      <c r="G21" s="44">
        <v>30</v>
      </c>
      <c r="H21" s="44">
        <v>60</v>
      </c>
      <c r="I21" s="45" t="str">
        <f>IF(ISNA(PRODUCT(H21,G21,VLOOKUP(F21,'Back End'!A46:B47,2,0))),"",(PRODUCT(H21,G21,VLOOKUP(F21,'Back End'!A46:B47,2,0))))</f>
        <v/>
      </c>
      <c r="J21" s="46">
        <v>2</v>
      </c>
      <c r="K21" s="45" t="str">
        <f>IFERROR(J21*I21,"")</f>
        <v/>
      </c>
      <c r="L21" s="50" t="s">
        <v>60</v>
      </c>
      <c r="M21" s="47" t="s">
        <v>67</v>
      </c>
      <c r="N21" s="47">
        <v>300</v>
      </c>
      <c r="O21" s="48">
        <f>IF(ISNA(VLOOKUP(M21,'Back End'!A53:B54,2,0)*'Structural Worksheet'!N21),"",VLOOKUP(M21,'Back End'!A53:B54,2,0)*'Structural Worksheet'!N21)</f>
        <v>1650</v>
      </c>
      <c r="P21" s="47">
        <v>1</v>
      </c>
      <c r="Q21" s="48">
        <f>IFERROR(P21*O21,"")</f>
        <v>1650</v>
      </c>
    </row>
    <row r="22" spans="1:17" x14ac:dyDescent="0.25">
      <c r="A22" s="12"/>
      <c r="B22" s="19"/>
      <c r="C22" s="76"/>
      <c r="D22" s="19"/>
      <c r="F22" s="36"/>
      <c r="G22" s="36"/>
      <c r="H22" s="36"/>
      <c r="I22" s="22"/>
      <c r="J22" s="35"/>
      <c r="K22" s="22"/>
      <c r="M22" s="35"/>
      <c r="N22" s="35"/>
      <c r="O22" s="22"/>
      <c r="P22" s="35"/>
      <c r="Q22" s="22"/>
    </row>
    <row r="23" spans="1:17" x14ac:dyDescent="0.25">
      <c r="A23" s="27" t="s">
        <v>47</v>
      </c>
      <c r="B23" s="28"/>
      <c r="C23" s="75"/>
      <c r="D23" s="30"/>
      <c r="F23" s="36"/>
      <c r="G23" s="36"/>
      <c r="H23" s="36"/>
      <c r="I23" s="22"/>
      <c r="J23" s="35"/>
      <c r="K23" s="22"/>
      <c r="M23" s="35"/>
      <c r="N23" s="35"/>
      <c r="O23" s="22" t="str">
        <f>IF(ISNA(VLOOKUP(M23,'Back End'!A53:B54,2,0)*'Structural Worksheet'!N23),"",VLOOKUP(M23,'Back End'!A53:B54,2,0)*'Structural Worksheet'!N23)</f>
        <v/>
      </c>
      <c r="P23" s="35"/>
      <c r="Q23" s="22" t="str">
        <f t="shared" ref="Q23:Q41" si="0">IFERROR(P23*O23,"")</f>
        <v/>
      </c>
    </row>
    <row r="24" spans="1:17" x14ac:dyDescent="0.25">
      <c r="A24" s="14" t="str">
        <f>IF(A25='Back End'!A12,'Back End'!A40,'Back End'!A41)</f>
        <v>Braided Vikane Shooting Hose - 100'</v>
      </c>
      <c r="B24" s="18">
        <f>IF(A25='Back End'!A12,'Back End'!B40,'Back End'!B41)</f>
        <v>80</v>
      </c>
      <c r="C24" s="35"/>
      <c r="D24" s="21">
        <f t="shared" ref="D24:D27" si="1">C24*B24</f>
        <v>0</v>
      </c>
      <c r="F24" s="36"/>
      <c r="G24" s="36"/>
      <c r="H24" s="36"/>
      <c r="I24" s="22"/>
      <c r="J24" s="35"/>
      <c r="K24" s="22"/>
      <c r="M24" s="35"/>
      <c r="N24" s="35"/>
      <c r="O24" s="22" t="str">
        <f>IF(ISNA(VLOOKUP(M24,'Back End'!A53:B54,2,0)*'Structural Worksheet'!N24),"",VLOOKUP(M24,'Back End'!A53:B54,2,0)*'Structural Worksheet'!N24)</f>
        <v/>
      </c>
      <c r="P24" s="35"/>
      <c r="Q24" s="22" t="str">
        <f t="shared" si="0"/>
        <v/>
      </c>
    </row>
    <row r="25" spans="1:17" x14ac:dyDescent="0.25">
      <c r="A25" s="64" t="s">
        <v>97</v>
      </c>
      <c r="B25" s="18">
        <f>VLOOKUP(A25,'Back End'!A11:B12,2,0)</f>
        <v>37</v>
      </c>
      <c r="C25" s="35"/>
      <c r="D25" s="21">
        <f t="shared" si="1"/>
        <v>0</v>
      </c>
      <c r="F25" s="36"/>
      <c r="G25" s="36"/>
      <c r="H25" s="36"/>
      <c r="I25" s="22"/>
      <c r="J25" s="35"/>
      <c r="K25" s="22"/>
      <c r="M25" s="35"/>
      <c r="N25" s="35"/>
      <c r="O25" s="22" t="str">
        <f>IF(ISNA(VLOOKUP(M25,'Back End'!A53:B54,2,0)*'Structural Worksheet'!N25),"",VLOOKUP(M25,'Back End'!A53:B54,2,0)*'Structural Worksheet'!N25)</f>
        <v/>
      </c>
      <c r="P25" s="35"/>
      <c r="Q25" s="22" t="str">
        <f t="shared" si="0"/>
        <v/>
      </c>
    </row>
    <row r="26" spans="1:17" x14ac:dyDescent="0.25">
      <c r="A26" s="14" t="s">
        <v>103</v>
      </c>
      <c r="B26" s="18">
        <f>IF(A25='Back End'!A12,'Back End'!B14,'Back End'!B15)</f>
        <v>6</v>
      </c>
      <c r="C26" s="35"/>
      <c r="D26" s="21">
        <f t="shared" si="1"/>
        <v>0</v>
      </c>
      <c r="F26" s="36"/>
      <c r="G26" s="36"/>
      <c r="H26" s="36"/>
      <c r="I26" s="22" t="str">
        <f>IF(ISNA(PRODUCT(H26,G26,VLOOKUP(F26,'Back End'!A46:B47,2,0))),"",(PRODUCT(H26,G26,VLOOKUP(F26,'Back End'!A46:B47,2,0))))</f>
        <v/>
      </c>
      <c r="J26" s="35"/>
      <c r="K26" s="22" t="str">
        <f t="shared" ref="K26:K41" si="2">IFERROR(J26*I26,"")</f>
        <v/>
      </c>
      <c r="M26" s="35"/>
      <c r="N26" s="35"/>
      <c r="O26" s="22" t="str">
        <f>IF(ISNA(VLOOKUP(M26,'Back End'!A53:B54,2,0)*'Structural Worksheet'!N26),"",VLOOKUP(M26,'Back End'!A53:B54,2,0)*'Structural Worksheet'!N26)</f>
        <v/>
      </c>
      <c r="P26" s="35"/>
      <c r="Q26" s="22" t="str">
        <f t="shared" si="0"/>
        <v/>
      </c>
    </row>
    <row r="27" spans="1:17" x14ac:dyDescent="0.25">
      <c r="A27" s="14" t="s">
        <v>27</v>
      </c>
      <c r="B27" s="18">
        <f>'Back End'!B60</f>
        <v>380</v>
      </c>
      <c r="C27" s="35"/>
      <c r="D27" s="21">
        <f t="shared" si="1"/>
        <v>0</v>
      </c>
      <c r="F27" s="36"/>
      <c r="G27" s="36"/>
      <c r="H27" s="36"/>
      <c r="I27" s="22" t="str">
        <f>IF(ISNA(PRODUCT(H27,G27,VLOOKUP(F27,'Back End'!A46:B47,2,0))),"",(PRODUCT(H27,G27,VLOOKUP(F27,'Back End'!A46:B47,2,0))))</f>
        <v/>
      </c>
      <c r="J27" s="35"/>
      <c r="K27" s="22" t="str">
        <f t="shared" si="2"/>
        <v/>
      </c>
      <c r="M27" s="35"/>
      <c r="N27" s="35"/>
      <c r="O27" s="22" t="str">
        <f>IF(ISNA(VLOOKUP(M27,'Back End'!A53:B54,2,0)*'Structural Worksheet'!N27),"",VLOOKUP(M27,'Back End'!A53:B54,2,0)*'Structural Worksheet'!N27)</f>
        <v/>
      </c>
      <c r="P27" s="35"/>
      <c r="Q27" s="22" t="str">
        <f t="shared" si="0"/>
        <v/>
      </c>
    </row>
    <row r="28" spans="1:17" x14ac:dyDescent="0.25">
      <c r="A28" s="12"/>
      <c r="B28" s="19"/>
      <c r="C28" s="76"/>
      <c r="D28" s="19"/>
      <c r="F28" s="36"/>
      <c r="G28" s="36"/>
      <c r="H28" s="36"/>
      <c r="I28" s="22" t="str">
        <f>IF(ISNA(PRODUCT(H28,G28,VLOOKUP(F28,'Back End'!A46:B47,2,0))),"",(PRODUCT(H28,G28,VLOOKUP(F28,'Back End'!A46:B47,2,0))))</f>
        <v/>
      </c>
      <c r="J28" s="35"/>
      <c r="K28" s="22" t="str">
        <f t="shared" si="2"/>
        <v/>
      </c>
      <c r="M28" s="35"/>
      <c r="N28" s="35"/>
      <c r="O28" s="22" t="str">
        <f>IF(ISNA(VLOOKUP(M28,'Back End'!A53:B54,2,0)*'Structural Worksheet'!N28),"",VLOOKUP(M28,'Back End'!A53:B54,2,0)*'Structural Worksheet'!N28)</f>
        <v/>
      </c>
      <c r="P28" s="35"/>
      <c r="Q28" s="22" t="str">
        <f t="shared" si="0"/>
        <v/>
      </c>
    </row>
    <row r="29" spans="1:17" x14ac:dyDescent="0.25">
      <c r="A29" s="27" t="s">
        <v>73</v>
      </c>
      <c r="B29" s="28"/>
      <c r="C29" s="75"/>
      <c r="D29" s="30"/>
      <c r="F29" s="36"/>
      <c r="G29" s="36"/>
      <c r="H29" s="36"/>
      <c r="I29" s="22" t="str">
        <f>IF(ISNA(PRODUCT(H29,G29,VLOOKUP(F29,'Back End'!A46:B47,2,0))),"",(PRODUCT(H29,G29,VLOOKUP(F29,'Back End'!A46:B47,2,0))))</f>
        <v/>
      </c>
      <c r="J29" s="35"/>
      <c r="K29" s="22" t="str">
        <f t="shared" si="2"/>
        <v/>
      </c>
      <c r="M29" s="35"/>
      <c r="N29" s="35"/>
      <c r="O29" s="22" t="str">
        <f>IF(ISNA(VLOOKUP(M29,'Back End'!A53:B54,2,0)*'Structural Worksheet'!N29),"",VLOOKUP(M29,'Back End'!A53:B54,2,0)*'Structural Worksheet'!N29)</f>
        <v/>
      </c>
      <c r="P29" s="35"/>
      <c r="Q29" s="22" t="str">
        <f t="shared" si="0"/>
        <v/>
      </c>
    </row>
    <row r="30" spans="1:17" x14ac:dyDescent="0.25">
      <c r="A30" s="15" t="s">
        <v>54</v>
      </c>
      <c r="B30" s="34" t="s">
        <v>61</v>
      </c>
      <c r="C30" s="71"/>
      <c r="D30" s="21">
        <f>SUM(K22:K41)</f>
        <v>0</v>
      </c>
      <c r="F30" s="36"/>
      <c r="G30" s="36"/>
      <c r="H30" s="36"/>
      <c r="I30" s="22" t="str">
        <f>IF(ISNA(PRODUCT(H30,G30,VLOOKUP(F30,'Back End'!A46:B47,2,0))),"",(PRODUCT(H30,G30,VLOOKUP(F30,'Back End'!A46:B47,2,0))))</f>
        <v/>
      </c>
      <c r="J30" s="35"/>
      <c r="K30" s="22" t="str">
        <f t="shared" si="2"/>
        <v/>
      </c>
      <c r="M30" s="35"/>
      <c r="N30" s="35"/>
      <c r="O30" s="22" t="str">
        <f>IF(ISNA(VLOOKUP(M30,'Back End'!A53:B54,2,0)*'Structural Worksheet'!N30),"",VLOOKUP(M30,'Back End'!A53:B54,2,0)*'Structural Worksheet'!N30)</f>
        <v/>
      </c>
      <c r="P30" s="35"/>
      <c r="Q30" s="22" t="str">
        <f t="shared" si="0"/>
        <v/>
      </c>
    </row>
    <row r="31" spans="1:17" x14ac:dyDescent="0.25">
      <c r="A31" s="15" t="s">
        <v>55</v>
      </c>
      <c r="B31" s="34" t="s">
        <v>61</v>
      </c>
      <c r="C31" s="71"/>
      <c r="D31" s="21">
        <f>SUM(Q22:Q41)</f>
        <v>0</v>
      </c>
      <c r="F31" s="36"/>
      <c r="G31" s="36"/>
      <c r="H31" s="36"/>
      <c r="I31" s="22" t="str">
        <f>IF(ISNA(PRODUCT(H31,G31,VLOOKUP(F31,'Back End'!A46:B47,2,0))),"",(PRODUCT(H31,G31,VLOOKUP(F31,'Back End'!A46:B47,2,0))))</f>
        <v/>
      </c>
      <c r="J31" s="35"/>
      <c r="K31" s="22" t="str">
        <f t="shared" si="2"/>
        <v/>
      </c>
      <c r="M31" s="35"/>
      <c r="N31" s="35"/>
      <c r="O31" s="22" t="str">
        <f>IF(ISNA(VLOOKUP(M31,'Back End'!A53:B54,2,0)*'Structural Worksheet'!N31),"",VLOOKUP(M31,'Back End'!A53:B54,2,0)*'Structural Worksheet'!N31)</f>
        <v/>
      </c>
      <c r="P31" s="35"/>
      <c r="Q31" s="22" t="str">
        <f t="shared" si="0"/>
        <v/>
      </c>
    </row>
    <row r="32" spans="1:17" x14ac:dyDescent="0.25">
      <c r="A32" s="14" t="s">
        <v>43</v>
      </c>
      <c r="B32" s="18">
        <f>'Back End'!B52</f>
        <v>9</v>
      </c>
      <c r="C32" s="35"/>
      <c r="D32" s="21">
        <f>C32*B32</f>
        <v>0</v>
      </c>
      <c r="F32" s="36"/>
      <c r="G32" s="36"/>
      <c r="H32" s="36"/>
      <c r="I32" s="22" t="str">
        <f>IF(ISNA(PRODUCT(H32,G32,VLOOKUP(F32,'Back End'!A46:B47,2,0))),"",(PRODUCT(H32,G32,VLOOKUP(F32,'Back End'!A46:B47,2,0))))</f>
        <v/>
      </c>
      <c r="J32" s="35"/>
      <c r="K32" s="22" t="str">
        <f t="shared" si="2"/>
        <v/>
      </c>
      <c r="M32" s="35"/>
      <c r="N32" s="35"/>
      <c r="O32" s="22" t="str">
        <f>IF(ISNA(VLOOKUP(M32,'Back End'!A53:B54,2,0)*'Structural Worksheet'!N32),"",VLOOKUP(M32,'Back End'!A53:B54,2,0)*'Structural Worksheet'!N32)</f>
        <v/>
      </c>
      <c r="P32" s="35"/>
      <c r="Q32" s="22" t="str">
        <f t="shared" si="0"/>
        <v/>
      </c>
    </row>
    <row r="33" spans="1:17" x14ac:dyDescent="0.25">
      <c r="A33" s="14" t="s">
        <v>70</v>
      </c>
      <c r="B33" s="18">
        <f>'Back End'!B50</f>
        <v>65</v>
      </c>
      <c r="C33" s="35"/>
      <c r="D33" s="21">
        <f>C33*B33</f>
        <v>0</v>
      </c>
      <c r="F33" s="36"/>
      <c r="G33" s="36"/>
      <c r="H33" s="36"/>
      <c r="I33" s="22" t="str">
        <f>IF(ISNA(PRODUCT(H33,G33,VLOOKUP(F33,'Back End'!A46:B47,2,0))),"",(PRODUCT(H33,G33,VLOOKUP(F33,'Back End'!A46:B47,2,0))))</f>
        <v/>
      </c>
      <c r="J33" s="35"/>
      <c r="K33" s="22" t="str">
        <f t="shared" si="2"/>
        <v/>
      </c>
      <c r="M33" s="35"/>
      <c r="N33" s="35"/>
      <c r="O33" s="22" t="str">
        <f>IF(ISNA(VLOOKUP(M33,'Back End'!A53:B54,2,0)*'Structural Worksheet'!N33),"",VLOOKUP(M33,'Back End'!A53:B54,2,0)*'Structural Worksheet'!N33)</f>
        <v/>
      </c>
      <c r="P33" s="35"/>
      <c r="Q33" s="22" t="str">
        <f t="shared" si="0"/>
        <v/>
      </c>
    </row>
    <row r="34" spans="1:17" x14ac:dyDescent="0.25">
      <c r="A34" s="14" t="s">
        <v>31</v>
      </c>
      <c r="B34" s="18">
        <f>'Back End'!B51</f>
        <v>1.1499999999999999</v>
      </c>
      <c r="C34" s="35"/>
      <c r="D34" s="21">
        <f>C34*B34</f>
        <v>0</v>
      </c>
      <c r="F34" s="36"/>
      <c r="G34" s="36"/>
      <c r="H34" s="36"/>
      <c r="I34" s="22" t="str">
        <f>IF(ISNA(PRODUCT(H34,G34,VLOOKUP(F34,'Back End'!A46:B47,2,0))),"",(PRODUCT(H34,G34,VLOOKUP(F34,'Back End'!A46:B47,2,0))))</f>
        <v/>
      </c>
      <c r="J34" s="35"/>
      <c r="K34" s="22" t="str">
        <f t="shared" si="2"/>
        <v/>
      </c>
      <c r="M34" s="35"/>
      <c r="N34" s="35"/>
      <c r="O34" s="22" t="str">
        <f>IF(ISNA(VLOOKUP(M34,'Back End'!A53:B54,2,0)*'Structural Worksheet'!N34),"",VLOOKUP(M34,'Back End'!A53:B54,2,0)*'Structural Worksheet'!N34)</f>
        <v/>
      </c>
      <c r="P34" s="35"/>
      <c r="Q34" s="22" t="str">
        <f t="shared" si="0"/>
        <v/>
      </c>
    </row>
    <row r="35" spans="1:17" x14ac:dyDescent="0.25">
      <c r="A35" s="14" t="s">
        <v>4</v>
      </c>
      <c r="B35" s="18">
        <f>'Back End'!B49</f>
        <v>20</v>
      </c>
      <c r="C35" s="35"/>
      <c r="D35" s="21">
        <f>C35*B35</f>
        <v>0</v>
      </c>
      <c r="F35" s="36"/>
      <c r="G35" s="36"/>
      <c r="H35" s="36"/>
      <c r="I35" s="22"/>
      <c r="J35" s="35"/>
      <c r="K35" s="22"/>
      <c r="M35" s="35"/>
      <c r="N35" s="35"/>
      <c r="O35" s="22"/>
      <c r="P35" s="35"/>
      <c r="Q35" s="22"/>
    </row>
    <row r="36" spans="1:17" x14ac:dyDescent="0.25">
      <c r="C36" s="55"/>
      <c r="F36" s="36"/>
      <c r="G36" s="36"/>
      <c r="H36" s="36"/>
      <c r="I36" s="22"/>
      <c r="J36" s="35"/>
      <c r="K36" s="22"/>
      <c r="M36" s="35"/>
      <c r="N36" s="35"/>
      <c r="O36" s="22"/>
      <c r="P36" s="35"/>
      <c r="Q36" s="22"/>
    </row>
    <row r="37" spans="1:17" x14ac:dyDescent="0.25">
      <c r="A37" s="54" t="s">
        <v>74</v>
      </c>
      <c r="B37" s="51"/>
      <c r="C37" s="52"/>
      <c r="D37" s="53"/>
      <c r="F37" s="36"/>
      <c r="G37" s="36"/>
      <c r="H37" s="36"/>
      <c r="I37" s="22"/>
      <c r="J37" s="35"/>
      <c r="K37" s="22"/>
      <c r="M37" s="35"/>
      <c r="N37" s="35"/>
      <c r="O37" s="22"/>
      <c r="P37" s="35"/>
      <c r="Q37" s="22"/>
    </row>
    <row r="38" spans="1:17" x14ac:dyDescent="0.25">
      <c r="A38" s="14" t="s">
        <v>29</v>
      </c>
      <c r="B38" s="18">
        <f>'Back End'!B57</f>
        <v>145</v>
      </c>
      <c r="C38" s="35"/>
      <c r="D38" s="21">
        <f>C38*B38</f>
        <v>0</v>
      </c>
      <c r="F38" s="36"/>
      <c r="G38" s="36"/>
      <c r="H38" s="36"/>
      <c r="I38" s="22"/>
      <c r="J38" s="35"/>
      <c r="K38" s="22"/>
      <c r="M38" s="35"/>
      <c r="N38" s="35"/>
      <c r="O38" s="22"/>
      <c r="P38" s="35"/>
      <c r="Q38" s="22"/>
    </row>
    <row r="39" spans="1:17" x14ac:dyDescent="0.25">
      <c r="A39" s="14" t="s">
        <v>30</v>
      </c>
      <c r="B39" s="18">
        <f>'Back End'!B55</f>
        <v>165</v>
      </c>
      <c r="C39" s="35"/>
      <c r="D39" s="21">
        <f>C39*B39</f>
        <v>0</v>
      </c>
      <c r="F39" s="36"/>
      <c r="G39" s="36"/>
      <c r="H39" s="36"/>
      <c r="I39" s="22"/>
      <c r="J39" s="35"/>
      <c r="K39" s="22"/>
      <c r="M39" s="35"/>
      <c r="N39" s="35"/>
      <c r="O39" s="22"/>
      <c r="P39" s="35"/>
      <c r="Q39" s="22"/>
    </row>
    <row r="40" spans="1:17" x14ac:dyDescent="0.25">
      <c r="A40" s="14" t="str">
        <f>'Back End'!A56</f>
        <v>Spray Adhesive; 12 cans/ cs</v>
      </c>
      <c r="B40" s="18">
        <f>'Back End'!B56</f>
        <v>105</v>
      </c>
      <c r="C40" s="35"/>
      <c r="D40" s="21">
        <f>C40*B40</f>
        <v>0</v>
      </c>
      <c r="F40" s="36"/>
      <c r="G40" s="36"/>
      <c r="H40" s="36"/>
      <c r="I40" s="22" t="str">
        <f>IF(ISNA(PRODUCT(H40,G40,VLOOKUP(F40,'Back End'!A46:B47,2,0))),"",(PRODUCT(H40,G40,VLOOKUP(F40,'Back End'!A46:B47,2,0))))</f>
        <v/>
      </c>
      <c r="J40" s="35"/>
      <c r="K40" s="22" t="str">
        <f t="shared" si="2"/>
        <v/>
      </c>
      <c r="M40" s="35"/>
      <c r="N40" s="35"/>
      <c r="O40" s="22" t="str">
        <f>IF(ISNA(VLOOKUP(M40,'Back End'!A53:B54,2,0)*'Structural Worksheet'!N40),"",VLOOKUP(M40,'Back End'!A53:B54,2,0)*'Structural Worksheet'!N40)</f>
        <v/>
      </c>
      <c r="P40" s="35"/>
      <c r="Q40" s="22" t="str">
        <f t="shared" si="0"/>
        <v/>
      </c>
    </row>
    <row r="41" spans="1:17" x14ac:dyDescent="0.25">
      <c r="A41" s="12"/>
      <c r="B41" s="19"/>
      <c r="C41" s="76"/>
      <c r="D41" s="19"/>
      <c r="F41" s="35"/>
      <c r="G41" s="35"/>
      <c r="H41" s="35"/>
      <c r="I41" s="22" t="str">
        <f>IF(ISNA(PRODUCT(H41,G41,VLOOKUP(F41,'Back End'!A46:B47,2,0))),"",(PRODUCT(H41,G41,VLOOKUP(F41,'Back End'!A46:B47,2,0))))</f>
        <v/>
      </c>
      <c r="J41" s="35"/>
      <c r="K41" s="22" t="str">
        <f t="shared" si="2"/>
        <v/>
      </c>
      <c r="M41" s="35"/>
      <c r="N41" s="35"/>
      <c r="O41" s="22" t="str">
        <f>IF(ISNA(VLOOKUP(M41,'Back End'!A53:B54,2,0)*'Structural Worksheet'!N41),"",VLOOKUP(M41,'Back End'!A53:B54,2,0)*'Structural Worksheet'!N41)</f>
        <v/>
      </c>
      <c r="P41" s="35"/>
      <c r="Q41" s="22" t="str">
        <f t="shared" si="0"/>
        <v/>
      </c>
    </row>
    <row r="42" spans="1:17" x14ac:dyDescent="0.25">
      <c r="A42" s="27" t="s">
        <v>32</v>
      </c>
      <c r="B42" s="28"/>
      <c r="C42" s="75"/>
      <c r="D42" s="30"/>
    </row>
    <row r="43" spans="1:17" x14ac:dyDescent="0.25">
      <c r="A43" s="64" t="s">
        <v>48</v>
      </c>
      <c r="B43" s="18">
        <f>VLOOKUP(A43,'Back End'!A72:B72,2,0)</f>
        <v>1500</v>
      </c>
      <c r="C43" s="35"/>
      <c r="D43" s="21">
        <f>C43*B43</f>
        <v>0</v>
      </c>
    </row>
    <row r="44" spans="1:17" x14ac:dyDescent="0.25">
      <c r="A44" s="14" t="str">
        <f>IF(A43='Back End'!A73,'Back End'!A75,'Back End'!A74)</f>
        <v>Reconditioned 30 min Aluminum Cyl</v>
      </c>
      <c r="B44" s="18">
        <f>IF(A44='Back End'!A74,'Back End'!B74,'Back End'!B75)</f>
        <v>600</v>
      </c>
      <c r="C44" s="35"/>
      <c r="D44" s="21">
        <f>C44*B44</f>
        <v>0</v>
      </c>
    </row>
    <row r="45" spans="1:17" x14ac:dyDescent="0.25">
      <c r="A45" s="14" t="s">
        <v>18</v>
      </c>
      <c r="B45" s="18">
        <f>'Back End'!B71</f>
        <v>40</v>
      </c>
      <c r="C45" s="35"/>
      <c r="D45" s="21">
        <f>C45*B45</f>
        <v>0</v>
      </c>
      <c r="I45" s="20" t="str">
        <f>IF(ISNA(PRODUCT(G45,H45,VLOOKUP(F45,'Back End'!A104:B107,2,0))),"",PRODUCT(G45,H45,VLOOKUP(F45,'Back End'!A104:B107,2,0)))</f>
        <v/>
      </c>
    </row>
    <row r="46" spans="1:17" x14ac:dyDescent="0.25">
      <c r="C46" s="55"/>
      <c r="I46" s="20" t="str">
        <f>IF(ISNA(PRODUCT(G46,H46,VLOOKUP(F46,'Back End'!A105:B108,2,0))),"",PRODUCT(G46,H46,VLOOKUP(F46,'Back End'!A105:B108,2,0)))</f>
        <v/>
      </c>
    </row>
    <row r="47" spans="1:17" x14ac:dyDescent="0.25">
      <c r="A47" s="27" t="s">
        <v>36</v>
      </c>
      <c r="B47" s="28"/>
      <c r="C47" s="75"/>
      <c r="D47" s="30"/>
      <c r="I47" s="20" t="str">
        <f>IF(ISNA(PRODUCT(G47,H47,VLOOKUP(F47,'Back End'!A106:B109,2,0))),"",PRODUCT(G47,H47,VLOOKUP(F47,'Back End'!A106:B109,2,0)))</f>
        <v/>
      </c>
    </row>
    <row r="48" spans="1:17" x14ac:dyDescent="0.25">
      <c r="A48" s="72" t="s">
        <v>102</v>
      </c>
      <c r="B48" s="67">
        <f>'Back End'!B67</f>
        <v>40</v>
      </c>
      <c r="C48" s="75"/>
      <c r="D48" s="74">
        <f>B48*C48</f>
        <v>0</v>
      </c>
      <c r="I48" s="20" t="str">
        <f>IF(ISNA(PRODUCT(G48,H48,VLOOKUP(F48,'Back End'!A107:B110,2,0))),"",PRODUCT(G48,H48,VLOOKUP(F48,'Back End'!A107:B110,2,0)))</f>
        <v/>
      </c>
    </row>
    <row r="49" spans="1:9" x14ac:dyDescent="0.25">
      <c r="A49" s="72" t="str">
        <f>'Back End'!A16</f>
        <v>Hose Cutter</v>
      </c>
      <c r="B49" s="67">
        <f>'Back End'!B16</f>
        <v>10</v>
      </c>
      <c r="C49" s="75"/>
      <c r="D49" s="74">
        <f>B49*C49</f>
        <v>0</v>
      </c>
      <c r="I49" s="20" t="str">
        <f>IF(ISNA(PRODUCT(G49,H49,VLOOKUP(F49,'Back End'!A108:B111,2,0))),"",PRODUCT(G49,H49,VLOOKUP(F49,'Back End'!A108:B111,2,0)))</f>
        <v/>
      </c>
    </row>
    <row r="50" spans="1:9" x14ac:dyDescent="0.25">
      <c r="A50" s="14" t="s">
        <v>37</v>
      </c>
      <c r="B50" s="18">
        <f>'Back End'!B62</f>
        <v>65</v>
      </c>
      <c r="C50" s="35"/>
      <c r="D50" s="21">
        <f t="shared" ref="D50:D55" si="3">C50*B50</f>
        <v>0</v>
      </c>
      <c r="I50" s="20" t="str">
        <f>IF(ISNA(PRODUCT(G50,H50,VLOOKUP(F50,'Back End'!A109:B112,2,0))),"",PRODUCT(G50,H50,VLOOKUP(F50,'Back End'!A109:B112,2,0)))</f>
        <v/>
      </c>
    </row>
    <row r="51" spans="1:9" x14ac:dyDescent="0.25">
      <c r="A51" s="14" t="s">
        <v>38</v>
      </c>
      <c r="B51" s="18">
        <f>'Back End'!B63</f>
        <v>129</v>
      </c>
      <c r="C51" s="35"/>
      <c r="D51" s="21">
        <f t="shared" si="3"/>
        <v>0</v>
      </c>
      <c r="I51" s="20" t="str">
        <f>IF(ISNA(PRODUCT(G51,H51,VLOOKUP(F51,'Back End'!A110:B113,2,0))),"",PRODUCT(G51,H51,VLOOKUP(F51,'Back End'!A110:B113,2,0)))</f>
        <v/>
      </c>
    </row>
    <row r="52" spans="1:9" x14ac:dyDescent="0.25">
      <c r="A52" s="14" t="s">
        <v>10</v>
      </c>
      <c r="B52" s="18">
        <f>'Back End'!B61</f>
        <v>39</v>
      </c>
      <c r="C52" s="35"/>
      <c r="D52" s="21">
        <f t="shared" si="3"/>
        <v>0</v>
      </c>
      <c r="I52" s="20" t="str">
        <f>IF(ISNA(PRODUCT(G52,H52,VLOOKUP(F52,'Back End'!A111:B114,2,0))),"",PRODUCT(G52,H52,VLOOKUP(F52,'Back End'!A111:B114,2,0)))</f>
        <v/>
      </c>
    </row>
    <row r="53" spans="1:9" x14ac:dyDescent="0.25">
      <c r="A53" s="14" t="s">
        <v>33</v>
      </c>
      <c r="B53" s="18">
        <f>'Back End'!B64</f>
        <v>40</v>
      </c>
      <c r="C53" s="35"/>
      <c r="D53" s="21">
        <f t="shared" si="3"/>
        <v>0</v>
      </c>
    </row>
    <row r="54" spans="1:9" x14ac:dyDescent="0.25">
      <c r="A54" s="14" t="s">
        <v>34</v>
      </c>
      <c r="B54" s="18">
        <f>'Back End'!B65</f>
        <v>17</v>
      </c>
      <c r="C54" s="35"/>
      <c r="D54" s="21">
        <f t="shared" si="3"/>
        <v>0</v>
      </c>
    </row>
    <row r="55" spans="1:9" x14ac:dyDescent="0.25">
      <c r="A55" s="14" t="s">
        <v>35</v>
      </c>
      <c r="B55" s="18">
        <f>'Back End'!B66</f>
        <v>14</v>
      </c>
      <c r="C55" s="35"/>
      <c r="D55" s="21">
        <f t="shared" si="3"/>
        <v>0</v>
      </c>
    </row>
  </sheetData>
  <sheetProtection selectLockedCells="1"/>
  <dataConsolidate/>
  <mergeCells count="1">
    <mergeCell ref="H1:I1"/>
  </mergeCells>
  <dataValidations xWindow="162" yWindow="489" count="4">
    <dataValidation type="whole" operator="greaterThanOrEqual" allowBlank="1" showInputMessage="1" showErrorMessage="1" promptTitle="Note" prompt="You must have at lease 2 SCBAs as per Stewardship requirements" sqref="B43" xr:uid="{00000000-0002-0000-0100-000000000000}">
      <formula1>2</formula1>
    </dataValidation>
    <dataValidation type="list" allowBlank="1" showInputMessage="1" showErrorMessage="1" promptTitle="Tarp Thickness" prompt="Click box below to add additional tarps" sqref="F45:F51" xr:uid="{00000000-0002-0000-0100-000001000000}">
      <formula1>$A$22:$A$25</formula1>
    </dataValidation>
    <dataValidation allowBlank="1" showInputMessage="1" sqref="I45:I52 I21:I41" xr:uid="{00000000-0002-0000-0100-000002000000}"/>
    <dataValidation type="whole" allowBlank="1" showInputMessage="1" showErrorMessage="1" prompt="Custom Cut up to 300ft" sqref="N21:N41" xr:uid="{00000000-0002-0000-0100-000003000000}">
      <formula1>1</formula1>
      <formula2>300</formula2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2" yWindow="489" count="6">
        <x14:dataValidation type="list" allowBlank="1" showInputMessage="1" showErrorMessage="1" xr:uid="{00000000-0002-0000-0100-000005000000}">
          <x14:formula1>
            <xm:f>'Back End'!$A$11:$A$12</xm:f>
          </x14:formula1>
          <xm:sqref>A25</xm:sqref>
        </x14:dataValidation>
        <x14:dataValidation type="list" allowBlank="1" showInputMessage="1" showErrorMessage="1" promptTitle="SCBA" prompt="Douglas Requires at least 2" xr:uid="{00000000-0002-0000-0100-000006000000}">
          <x14:formula1>
            <xm:f>'Back End'!$A$72:$A$72</xm:f>
          </x14:formula1>
          <xm:sqref>A43</xm:sqref>
        </x14:dataValidation>
        <x14:dataValidation type="list" allowBlank="1" showInputMessage="1" showErrorMessage="1" prompt="Click next row to add addional size" xr:uid="{00000000-0002-0000-0100-000007000000}">
          <x14:formula1>
            <xm:f>'Back End'!$A$53:$A$54</xm:f>
          </x14:formula1>
          <xm:sqref>M21:M41</xm:sqref>
        </x14:dataValidation>
        <x14:dataValidation type="list" allowBlank="1" showInputMessage="1" showErrorMessage="1" promptTitle="Monitoring Device" prompt="Select One" xr:uid="{00000000-0002-0000-0100-000004000000}">
          <x14:formula1>
            <xm:f>'Back End'!$A$8:$A$8</xm:f>
          </x14:formula1>
          <xm:sqref>A18</xm:sqref>
        </x14:dataValidation>
        <x14:dataValidation type="list" allowBlank="1" showInputMessage="1" showErrorMessage="1" promptTitle="Tarp Thickness" prompt="Click box below to add additional tarps" xr:uid="{00000000-0002-0000-0100-000008000000}">
          <x14:formula1>
            <xm:f>'Back End'!$A$46:$A$47</xm:f>
          </x14:formula1>
          <xm:sqref>F21:F41</xm:sqref>
        </x14:dataValidation>
        <x14:dataValidation type="list" allowBlank="1" showInputMessage="1" showErrorMessage="1" xr:uid="{F4E58266-9D01-45FA-87B5-D88E0A26FE98}">
          <x14:formula1>
            <xm:f>'Back End'!$A$38:$A$39</xm:f>
          </x14:formula1>
          <xm:sqref>A21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81"/>
  <sheetViews>
    <sheetView topLeftCell="A36" workbookViewId="0">
      <selection activeCell="B28" sqref="B28"/>
    </sheetView>
  </sheetViews>
  <sheetFormatPr defaultColWidth="8.85546875" defaultRowHeight="15" x14ac:dyDescent="0.25"/>
  <cols>
    <col min="1" max="1" width="44.42578125" bestFit="1" customWidth="1"/>
    <col min="2" max="2" width="8.140625" style="8" bestFit="1" customWidth="1"/>
    <col min="4" max="4" width="9.85546875" bestFit="1" customWidth="1"/>
  </cols>
  <sheetData>
    <row r="1" spans="1:4" x14ac:dyDescent="0.25">
      <c r="B1" s="40" t="s">
        <v>39</v>
      </c>
    </row>
    <row r="2" spans="1:4" x14ac:dyDescent="0.25">
      <c r="A2" s="16" t="s">
        <v>64</v>
      </c>
    </row>
    <row r="3" spans="1:4" x14ac:dyDescent="0.25">
      <c r="A3" s="1" t="s">
        <v>71</v>
      </c>
      <c r="B3" s="7" t="s">
        <v>75</v>
      </c>
    </row>
    <row r="4" spans="1:4" x14ac:dyDescent="0.25">
      <c r="A4" s="1" t="s">
        <v>0</v>
      </c>
      <c r="B4" s="7" t="s">
        <v>75</v>
      </c>
    </row>
    <row r="5" spans="1:4" x14ac:dyDescent="0.25">
      <c r="C5" s="1"/>
      <c r="D5" s="2"/>
    </row>
    <row r="6" spans="1:4" x14ac:dyDescent="0.25">
      <c r="A6" s="16" t="s">
        <v>65</v>
      </c>
      <c r="C6" s="1"/>
      <c r="D6" s="2"/>
    </row>
    <row r="7" spans="1:4" x14ac:dyDescent="0.25">
      <c r="A7" s="1" t="s">
        <v>72</v>
      </c>
      <c r="B7" s="7">
        <v>7200</v>
      </c>
      <c r="C7" s="1"/>
      <c r="D7" s="2"/>
    </row>
    <row r="8" spans="1:4" x14ac:dyDescent="0.25">
      <c r="A8" s="1" t="s">
        <v>1</v>
      </c>
      <c r="B8" s="7">
        <v>3000</v>
      </c>
      <c r="C8" s="1"/>
      <c r="D8" s="2"/>
    </row>
    <row r="9" spans="1:4" x14ac:dyDescent="0.25">
      <c r="A9" s="1"/>
      <c r="B9" s="7"/>
      <c r="C9" s="1"/>
      <c r="D9" s="2"/>
    </row>
    <row r="10" spans="1:4" x14ac:dyDescent="0.25">
      <c r="A10" s="39" t="s">
        <v>66</v>
      </c>
      <c r="B10" s="7"/>
      <c r="C10" s="1"/>
      <c r="D10" s="2"/>
    </row>
    <row r="11" spans="1:4" x14ac:dyDescent="0.25">
      <c r="A11" s="1" t="s">
        <v>97</v>
      </c>
      <c r="B11" s="7">
        <v>37</v>
      </c>
      <c r="C11" s="1"/>
      <c r="D11" s="2"/>
    </row>
    <row r="12" spans="1:4" x14ac:dyDescent="0.25">
      <c r="A12" s="1" t="s">
        <v>98</v>
      </c>
      <c r="B12" s="7">
        <v>27</v>
      </c>
      <c r="C12" s="1"/>
      <c r="D12" s="2"/>
    </row>
    <row r="13" spans="1:4" x14ac:dyDescent="0.25">
      <c r="A13" s="1" t="s">
        <v>113</v>
      </c>
      <c r="B13" s="7">
        <v>27</v>
      </c>
      <c r="C13" s="1"/>
      <c r="D13" s="2"/>
    </row>
    <row r="14" spans="1:4" x14ac:dyDescent="0.25">
      <c r="A14" s="1" t="s">
        <v>99</v>
      </c>
      <c r="B14" s="7">
        <v>6</v>
      </c>
      <c r="C14" s="1"/>
    </row>
    <row r="15" spans="1:4" x14ac:dyDescent="0.25">
      <c r="A15" s="1" t="s">
        <v>101</v>
      </c>
      <c r="B15" s="7">
        <v>6</v>
      </c>
      <c r="C15" s="1"/>
      <c r="D15" s="2"/>
    </row>
    <row r="16" spans="1:4" x14ac:dyDescent="0.25">
      <c r="A16" s="1" t="s">
        <v>124</v>
      </c>
      <c r="B16" s="8">
        <v>10</v>
      </c>
      <c r="C16" s="1"/>
      <c r="D16" s="2"/>
    </row>
    <row r="17" spans="1:4" x14ac:dyDescent="0.25">
      <c r="A17" s="1" t="s">
        <v>77</v>
      </c>
      <c r="B17" s="7">
        <v>29</v>
      </c>
      <c r="C17" s="1"/>
      <c r="D17" s="2"/>
    </row>
    <row r="18" spans="1:4" ht="17.25" customHeight="1" x14ac:dyDescent="0.25">
      <c r="A18" s="1" t="s">
        <v>78</v>
      </c>
      <c r="B18" s="7">
        <v>20</v>
      </c>
      <c r="C18" s="1"/>
      <c r="D18" s="2"/>
    </row>
    <row r="19" spans="1:4" x14ac:dyDescent="0.25">
      <c r="A19" s="1" t="s">
        <v>79</v>
      </c>
      <c r="B19" s="7">
        <v>8</v>
      </c>
      <c r="C19" s="1"/>
      <c r="D19" s="2"/>
    </row>
    <row r="20" spans="1:4" ht="15" customHeight="1" x14ac:dyDescent="0.25">
      <c r="A20" s="1" t="s">
        <v>80</v>
      </c>
      <c r="B20" s="7">
        <v>5</v>
      </c>
      <c r="C20" s="1"/>
      <c r="D20" s="2"/>
    </row>
    <row r="21" spans="1:4" ht="15" customHeight="1" x14ac:dyDescent="0.25">
      <c r="A21" s="1" t="s">
        <v>119</v>
      </c>
      <c r="B21" s="7">
        <v>140</v>
      </c>
      <c r="C21" s="1"/>
      <c r="D21" s="2"/>
    </row>
    <row r="22" spans="1:4" x14ac:dyDescent="0.25">
      <c r="A22" s="1" t="s">
        <v>118</v>
      </c>
      <c r="B22" s="8">
        <v>215</v>
      </c>
      <c r="C22" s="1"/>
      <c r="D22" s="2"/>
    </row>
    <row r="23" spans="1:4" x14ac:dyDescent="0.25">
      <c r="A23" s="1" t="s">
        <v>51</v>
      </c>
      <c r="B23" s="7">
        <v>5</v>
      </c>
      <c r="C23" s="1"/>
      <c r="D23" s="2"/>
    </row>
    <row r="24" spans="1:4" x14ac:dyDescent="0.25">
      <c r="A24" s="1" t="s">
        <v>2</v>
      </c>
      <c r="B24" s="7">
        <v>5</v>
      </c>
      <c r="C24" s="1"/>
      <c r="D24" s="2"/>
    </row>
    <row r="25" spans="1:4" x14ac:dyDescent="0.25">
      <c r="A25" s="1" t="s">
        <v>3</v>
      </c>
      <c r="B25" s="7">
        <v>6</v>
      </c>
      <c r="C25" s="1"/>
      <c r="D25" s="2"/>
    </row>
    <row r="26" spans="1:4" x14ac:dyDescent="0.25">
      <c r="A26" s="1" t="s">
        <v>86</v>
      </c>
      <c r="B26" s="7">
        <v>5</v>
      </c>
      <c r="C26" s="1"/>
      <c r="D26" s="2"/>
    </row>
    <row r="27" spans="1:4" x14ac:dyDescent="0.25">
      <c r="A27" s="1" t="s">
        <v>87</v>
      </c>
      <c r="B27" s="7">
        <v>5</v>
      </c>
      <c r="C27" s="1"/>
      <c r="D27" s="2"/>
    </row>
    <row r="28" spans="1:4" x14ac:dyDescent="0.25">
      <c r="A28" s="1" t="s">
        <v>88</v>
      </c>
      <c r="B28" s="7">
        <v>10</v>
      </c>
      <c r="C28" s="1"/>
      <c r="D28" s="2"/>
    </row>
    <row r="29" spans="1:4" x14ac:dyDescent="0.25">
      <c r="A29" s="1" t="s">
        <v>82</v>
      </c>
      <c r="B29" s="7">
        <v>42</v>
      </c>
      <c r="C29" s="1"/>
      <c r="D29" s="2"/>
    </row>
    <row r="30" spans="1:4" x14ac:dyDescent="0.25">
      <c r="A30" s="1" t="s">
        <v>83</v>
      </c>
      <c r="B30" s="7">
        <v>48</v>
      </c>
      <c r="C30" s="1"/>
      <c r="D30" s="2"/>
    </row>
    <row r="31" spans="1:4" x14ac:dyDescent="0.25">
      <c r="A31" s="1" t="s">
        <v>84</v>
      </c>
      <c r="B31" s="7">
        <v>55</v>
      </c>
      <c r="C31" s="1"/>
      <c r="D31" s="2"/>
    </row>
    <row r="32" spans="1:4" x14ac:dyDescent="0.25">
      <c r="A32" s="1" t="s">
        <v>109</v>
      </c>
      <c r="B32" s="7">
        <v>42</v>
      </c>
      <c r="C32" s="1"/>
      <c r="D32" s="2"/>
    </row>
    <row r="33" spans="1:4" x14ac:dyDescent="0.25">
      <c r="A33" s="1" t="s">
        <v>110</v>
      </c>
      <c r="B33" s="7">
        <v>48</v>
      </c>
      <c r="C33" s="1"/>
      <c r="D33" s="2"/>
    </row>
    <row r="34" spans="1:4" x14ac:dyDescent="0.25">
      <c r="A34" s="1" t="s">
        <v>111</v>
      </c>
      <c r="B34" s="7">
        <v>55</v>
      </c>
      <c r="C34" s="1"/>
      <c r="D34" s="2"/>
    </row>
    <row r="35" spans="1:4" x14ac:dyDescent="0.25">
      <c r="A35" s="1" t="s">
        <v>112</v>
      </c>
      <c r="B35" s="7">
        <v>5</v>
      </c>
      <c r="C35" s="1"/>
      <c r="D35" s="2"/>
    </row>
    <row r="36" spans="1:4" x14ac:dyDescent="0.25">
      <c r="A36" s="1" t="s">
        <v>85</v>
      </c>
      <c r="B36" s="7">
        <v>5</v>
      </c>
      <c r="C36" s="1"/>
      <c r="D36" s="2"/>
    </row>
    <row r="37" spans="1:4" x14ac:dyDescent="0.25">
      <c r="A37" s="1" t="s">
        <v>52</v>
      </c>
      <c r="B37" s="7">
        <v>2</v>
      </c>
      <c r="C37" s="1"/>
      <c r="D37" s="2"/>
    </row>
    <row r="38" spans="1:4" x14ac:dyDescent="0.25">
      <c r="A38" s="1" t="s">
        <v>122</v>
      </c>
      <c r="B38" s="7">
        <v>88</v>
      </c>
      <c r="C38" s="1"/>
      <c r="D38" s="2"/>
    </row>
    <row r="39" spans="1:4" x14ac:dyDescent="0.25">
      <c r="A39" s="1" t="s">
        <v>123</v>
      </c>
      <c r="B39" s="7">
        <v>150</v>
      </c>
      <c r="C39" s="1"/>
      <c r="D39" s="2"/>
    </row>
    <row r="40" spans="1:4" x14ac:dyDescent="0.25">
      <c r="A40" s="1" t="s">
        <v>19</v>
      </c>
      <c r="B40" s="7">
        <v>190</v>
      </c>
      <c r="C40" s="1"/>
      <c r="D40" s="2"/>
    </row>
    <row r="41" spans="1:4" x14ac:dyDescent="0.25">
      <c r="A41" s="1" t="s">
        <v>100</v>
      </c>
      <c r="B41" s="7">
        <v>80</v>
      </c>
      <c r="C41" s="1"/>
      <c r="D41" s="2"/>
    </row>
    <row r="42" spans="1:4" x14ac:dyDescent="0.25">
      <c r="A42" s="1" t="s">
        <v>24</v>
      </c>
      <c r="B42" s="8">
        <v>675</v>
      </c>
      <c r="C42" s="1"/>
      <c r="D42" s="2"/>
    </row>
    <row r="43" spans="1:4" x14ac:dyDescent="0.25">
      <c r="A43" s="1" t="s">
        <v>58</v>
      </c>
      <c r="B43" s="8">
        <v>16</v>
      </c>
      <c r="C43" s="1"/>
      <c r="D43" s="2"/>
    </row>
    <row r="44" spans="1:4" x14ac:dyDescent="0.25">
      <c r="A44" s="1" t="s">
        <v>81</v>
      </c>
      <c r="B44" s="7">
        <v>26</v>
      </c>
    </row>
    <row r="45" spans="1:4" x14ac:dyDescent="0.25">
      <c r="A45" s="39" t="s">
        <v>28</v>
      </c>
      <c r="B45" s="7"/>
      <c r="D45" s="3"/>
    </row>
    <row r="46" spans="1:4" x14ac:dyDescent="0.25">
      <c r="A46" s="1" t="s">
        <v>120</v>
      </c>
      <c r="B46" s="7">
        <v>0.45</v>
      </c>
      <c r="C46" s="1"/>
      <c r="D46" s="2"/>
    </row>
    <row r="47" spans="1:4" x14ac:dyDescent="0.25">
      <c r="A47" s="1" t="s">
        <v>96</v>
      </c>
      <c r="B47" s="7">
        <v>0.28000000000000003</v>
      </c>
      <c r="C47" s="1"/>
      <c r="D47" s="2"/>
    </row>
    <row r="48" spans="1:4" x14ac:dyDescent="0.25">
      <c r="A48" s="1" t="s">
        <v>121</v>
      </c>
      <c r="B48" s="7">
        <v>0.18</v>
      </c>
      <c r="C48" s="1"/>
      <c r="D48" s="2"/>
    </row>
    <row r="49" spans="1:4" x14ac:dyDescent="0.25">
      <c r="A49" s="1" t="s">
        <v>4</v>
      </c>
      <c r="B49" s="7">
        <v>20</v>
      </c>
      <c r="C49" s="1"/>
      <c r="D49" s="2"/>
    </row>
    <row r="50" spans="1:4" x14ac:dyDescent="0.25">
      <c r="A50" s="1" t="s">
        <v>5</v>
      </c>
      <c r="B50" s="7">
        <v>65</v>
      </c>
      <c r="C50" s="1"/>
      <c r="D50" s="2"/>
    </row>
    <row r="51" spans="1:4" x14ac:dyDescent="0.25">
      <c r="A51" s="1" t="s">
        <v>6</v>
      </c>
      <c r="B51" s="7">
        <v>1.1499999999999999</v>
      </c>
      <c r="C51" s="1"/>
      <c r="D51" s="2"/>
    </row>
    <row r="52" spans="1:4" x14ac:dyDescent="0.25">
      <c r="A52" s="1" t="s">
        <v>17</v>
      </c>
      <c r="B52" s="7">
        <v>9</v>
      </c>
      <c r="C52" s="1"/>
      <c r="D52" s="2"/>
    </row>
    <row r="53" spans="1:4" x14ac:dyDescent="0.25">
      <c r="A53" s="1" t="s">
        <v>67</v>
      </c>
      <c r="B53" s="7">
        <v>5.5</v>
      </c>
      <c r="C53" s="1"/>
      <c r="D53" s="2"/>
    </row>
    <row r="54" spans="1:4" x14ac:dyDescent="0.25">
      <c r="A54" s="1" t="s">
        <v>68</v>
      </c>
      <c r="B54" s="7">
        <v>4.5</v>
      </c>
      <c r="C54" s="1"/>
      <c r="D54" s="2"/>
    </row>
    <row r="55" spans="1:4" x14ac:dyDescent="0.25">
      <c r="A55" s="1" t="s">
        <v>7</v>
      </c>
      <c r="B55" s="7">
        <v>165</v>
      </c>
      <c r="C55" s="1"/>
      <c r="D55" s="2"/>
    </row>
    <row r="56" spans="1:4" x14ac:dyDescent="0.25">
      <c r="A56" s="1" t="s">
        <v>8</v>
      </c>
      <c r="B56" s="7">
        <v>105</v>
      </c>
      <c r="C56" s="1"/>
      <c r="D56" s="2"/>
    </row>
    <row r="57" spans="1:4" x14ac:dyDescent="0.25">
      <c r="A57" s="1" t="s">
        <v>59</v>
      </c>
      <c r="B57" s="8">
        <v>145</v>
      </c>
      <c r="C57" s="1"/>
      <c r="D57" s="2"/>
    </row>
    <row r="58" spans="1:4" x14ac:dyDescent="0.25">
      <c r="A58" s="1"/>
      <c r="B58" s="7"/>
      <c r="C58" s="1"/>
      <c r="D58" s="2"/>
    </row>
    <row r="59" spans="1:4" x14ac:dyDescent="0.25">
      <c r="A59" s="39" t="s">
        <v>69</v>
      </c>
      <c r="B59" s="7"/>
      <c r="C59" s="1"/>
      <c r="D59" s="2"/>
    </row>
    <row r="60" spans="1:4" x14ac:dyDescent="0.25">
      <c r="A60" s="1" t="s">
        <v>9</v>
      </c>
      <c r="B60" s="7">
        <v>380</v>
      </c>
      <c r="C60" s="1"/>
      <c r="D60" s="2"/>
    </row>
    <row r="61" spans="1:4" x14ac:dyDescent="0.25">
      <c r="A61" s="1" t="s">
        <v>10</v>
      </c>
      <c r="B61" s="7">
        <v>39</v>
      </c>
      <c r="C61" s="1"/>
      <c r="D61" s="2"/>
    </row>
    <row r="62" spans="1:4" x14ac:dyDescent="0.25">
      <c r="A62" s="1" t="s">
        <v>11</v>
      </c>
      <c r="B62" s="7">
        <v>65</v>
      </c>
      <c r="C62" s="1"/>
      <c r="D62" s="2"/>
    </row>
    <row r="63" spans="1:4" x14ac:dyDescent="0.25">
      <c r="A63" s="1" t="s">
        <v>12</v>
      </c>
      <c r="B63" s="7">
        <v>129</v>
      </c>
      <c r="C63" s="1"/>
      <c r="D63" s="2"/>
    </row>
    <row r="64" spans="1:4" x14ac:dyDescent="0.25">
      <c r="A64" s="1" t="s">
        <v>13</v>
      </c>
      <c r="B64" s="7">
        <v>40</v>
      </c>
      <c r="C64" s="1"/>
      <c r="D64" s="2"/>
    </row>
    <row r="65" spans="1:4" x14ac:dyDescent="0.25">
      <c r="A65" s="1" t="s">
        <v>14</v>
      </c>
      <c r="B65" s="7">
        <v>17</v>
      </c>
      <c r="C65" s="1"/>
      <c r="D65" s="2"/>
    </row>
    <row r="66" spans="1:4" x14ac:dyDescent="0.25">
      <c r="A66" s="1" t="s">
        <v>15</v>
      </c>
      <c r="B66" s="7">
        <v>14</v>
      </c>
      <c r="C66" s="1"/>
      <c r="D66" s="2"/>
    </row>
    <row r="67" spans="1:4" x14ac:dyDescent="0.25">
      <c r="A67" s="1" t="s">
        <v>102</v>
      </c>
      <c r="B67" s="7">
        <v>40</v>
      </c>
      <c r="C67" s="1"/>
      <c r="D67" s="2"/>
    </row>
    <row r="68" spans="1:4" x14ac:dyDescent="0.25">
      <c r="A68" s="1" t="s">
        <v>91</v>
      </c>
      <c r="B68" s="7">
        <v>880</v>
      </c>
      <c r="C68" s="1"/>
      <c r="D68" s="2"/>
    </row>
    <row r="69" spans="1:4" x14ac:dyDescent="0.25">
      <c r="C69" s="1"/>
      <c r="D69" s="2"/>
    </row>
    <row r="70" spans="1:4" x14ac:dyDescent="0.25">
      <c r="A70" s="39" t="s">
        <v>32</v>
      </c>
      <c r="B70" s="7"/>
      <c r="C70" s="1"/>
      <c r="D70" s="2"/>
    </row>
    <row r="71" spans="1:4" x14ac:dyDescent="0.25">
      <c r="A71" s="1" t="s">
        <v>18</v>
      </c>
      <c r="B71" s="7">
        <v>40</v>
      </c>
      <c r="C71" s="1"/>
      <c r="D71" s="2"/>
    </row>
    <row r="72" spans="1:4" x14ac:dyDescent="0.25">
      <c r="A72" s="1" t="s">
        <v>48</v>
      </c>
      <c r="B72" s="7">
        <v>1500</v>
      </c>
      <c r="C72" s="1"/>
      <c r="D72" s="2"/>
    </row>
    <row r="73" spans="1:4" x14ac:dyDescent="0.25">
      <c r="A73" s="1" t="s">
        <v>49</v>
      </c>
      <c r="B73" s="8">
        <v>2200</v>
      </c>
      <c r="C73" s="1"/>
      <c r="D73" s="2"/>
    </row>
    <row r="74" spans="1:4" x14ac:dyDescent="0.25">
      <c r="A74" s="1" t="s">
        <v>16</v>
      </c>
      <c r="B74" s="7">
        <v>600</v>
      </c>
      <c r="C74" s="1"/>
    </row>
    <row r="75" spans="1:4" x14ac:dyDescent="0.25">
      <c r="A75" s="1" t="s">
        <v>50</v>
      </c>
      <c r="B75" s="8">
        <v>800</v>
      </c>
      <c r="C75" s="1"/>
      <c r="D75" s="2"/>
    </row>
    <row r="76" spans="1:4" x14ac:dyDescent="0.25">
      <c r="A76" s="1" t="s">
        <v>93</v>
      </c>
      <c r="B76" s="8">
        <v>195</v>
      </c>
    </row>
    <row r="77" spans="1:4" x14ac:dyDescent="0.25">
      <c r="A77" s="1" t="s">
        <v>94</v>
      </c>
      <c r="B77" s="8">
        <v>95</v>
      </c>
      <c r="C77" s="1"/>
      <c r="D77" s="2"/>
    </row>
    <row r="79" spans="1:4" x14ac:dyDescent="0.25">
      <c r="A79" s="4"/>
      <c r="B79" s="9"/>
    </row>
    <row r="81" spans="3:4" x14ac:dyDescent="0.25">
      <c r="C81" s="5"/>
      <c r="D81" s="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ProFume Worksheet</vt:lpstr>
      <vt:lpstr>BedBug Worksheet</vt:lpstr>
      <vt:lpstr>Structural Worksheet</vt:lpstr>
      <vt:lpstr>Back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</dc:creator>
  <cp:lastModifiedBy>Rick Rogers</cp:lastModifiedBy>
  <cp:lastPrinted>2024-10-16T18:10:31Z</cp:lastPrinted>
  <dcterms:created xsi:type="dcterms:W3CDTF">2019-11-13T18:10:18Z</dcterms:created>
  <dcterms:modified xsi:type="dcterms:W3CDTF">2024-10-16T18:46:02Z</dcterms:modified>
</cp:coreProperties>
</file>