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BA1D2E3B-13D4-4D5E-9FE2-E26FF3D05620}" xr6:coauthVersionLast="47" xr6:coauthVersionMax="47" xr10:uidLastSave="{00000000-0000-0000-0000-000000000000}"/>
  <workbookProtection workbookAlgorithmName="SHA-512" workbookHashValue="iAYU4zB9PCcdNPxk+MReasiiSUCwyGiJm+HXlkl64Z2IH+Fk8094CetOLsnt7e+fN8hj0bWQ6ySY2/xMZxk9pA==" workbookSaltValue="HUTxJnnm8lgvCIAFpP5sGA==" workbookSpinCount="100000" lockStructure="1"/>
  <bookViews>
    <workbookView xWindow="-120" yWindow="-120" windowWidth="29040" windowHeight="15840" firstSheet="1" activeTab="1" xr2:uid="{00000000-000D-0000-FFFF-FFFF00000000}"/>
  </bookViews>
  <sheets>
    <sheet name="ProFume Worksheet" sheetId="5" state="hidden" r:id="rId1"/>
    <sheet name="BedBug Worksheet" sheetId="6" r:id="rId2"/>
    <sheet name="Structural Worksheet" sheetId="3" state="hidden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5" l="1"/>
  <c r="M12" i="5" s="1"/>
  <c r="K11" i="5"/>
  <c r="K14" i="5"/>
  <c r="M14" i="5" s="1"/>
  <c r="F15" i="5"/>
  <c r="K15" i="5"/>
  <c r="M15" i="5" s="1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I14" i="6" s="1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B24" i="6"/>
  <c r="D24" i="6" s="1"/>
  <c r="B23" i="6"/>
  <c r="D23" i="6" s="1"/>
  <c r="A23" i="6"/>
  <c r="B20" i="6"/>
  <c r="D20" i="6" s="1"/>
  <c r="B19" i="6"/>
  <c r="D19" i="6" s="1"/>
  <c r="B18" i="6"/>
  <c r="D18" i="6" s="1"/>
  <c r="B15" i="6"/>
  <c r="D15" i="6" s="1"/>
  <c r="H1" i="6" l="1"/>
  <c r="A24" i="3" l="1"/>
  <c r="B24" i="3"/>
  <c r="B12" i="3"/>
  <c r="D12" i="3" s="1"/>
  <c r="B11" i="3"/>
  <c r="D11" i="3" s="1"/>
  <c r="B48" i="3"/>
  <c r="D48" i="3" s="1"/>
  <c r="B26" i="3"/>
  <c r="B28" i="5"/>
  <c r="D28" i="5" s="1"/>
  <c r="B27" i="5"/>
  <c r="D27" i="5" s="1"/>
  <c r="A28" i="5"/>
  <c r="A27" i="5"/>
  <c r="B33" i="5"/>
  <c r="D33" i="5" s="1"/>
  <c r="A33" i="5"/>
  <c r="K23" i="5"/>
  <c r="M23" i="5" s="1"/>
  <c r="F23" i="5"/>
  <c r="K22" i="5"/>
  <c r="F22" i="5"/>
  <c r="K21" i="5"/>
  <c r="M21" i="5" s="1"/>
  <c r="K20" i="5"/>
  <c r="M20" i="5" s="1"/>
  <c r="F20" i="5"/>
  <c r="K19" i="5"/>
  <c r="M19" i="5" s="1"/>
  <c r="F19" i="5"/>
  <c r="K18" i="5"/>
  <c r="M18" i="5" s="1"/>
  <c r="F18" i="5"/>
  <c r="K13" i="5"/>
  <c r="M13" i="5" s="1"/>
  <c r="F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5" i="5"/>
  <c r="D35" i="5" s="1"/>
  <c r="B34" i="5"/>
  <c r="D34" i="5" s="1"/>
  <c r="B32" i="5"/>
  <c r="D32" i="5" s="1"/>
  <c r="B26" i="5"/>
  <c r="D26" i="5" s="1"/>
  <c r="A25" i="5"/>
  <c r="B25" i="5" s="1"/>
  <c r="D25" i="5" s="1"/>
  <c r="B24" i="5"/>
  <c r="D24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1" i="5"/>
  <c r="D21" i="5" s="1"/>
  <c r="O43" i="5"/>
  <c r="Q43" i="5" s="1"/>
  <c r="O42" i="5"/>
  <c r="Q42" i="5" s="1"/>
  <c r="O41" i="5"/>
  <c r="Q41" i="5" s="1"/>
  <c r="O40" i="5"/>
  <c r="Q40" i="5" s="1"/>
  <c r="O38" i="5"/>
  <c r="Q38" i="5" s="1"/>
  <c r="B20" i="5"/>
  <c r="D20" i="5" s="1"/>
  <c r="B19" i="5"/>
  <c r="D19" i="5" s="1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B21" i="3"/>
  <c r="D21" i="3" s="1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2" i="3"/>
  <c r="D52" i="3" s="1"/>
  <c r="B53" i="3"/>
  <c r="D53" i="3" s="1"/>
  <c r="B54" i="3"/>
  <c r="D54" i="3" s="1"/>
  <c r="B49" i="3"/>
  <c r="D49" i="3" s="1"/>
  <c r="B50" i="3"/>
  <c r="D50" i="3" s="1"/>
  <c r="B51" i="3"/>
  <c r="D51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<sst xmlns="http://schemas.openxmlformats.org/spreadsheetml/2006/main" count="231" uniqueCount="125">
  <si>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</si>
  <si>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</si>
  <si>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</si>
  <si>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</si>
  <si>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</si>
  <si>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</si>
  <si>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</si>
  <si>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</si>
  <si>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</si>
  <si>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</si>
  <si>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</si>
  <si>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</si>
  <si>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</si>
  <si>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</si>
  <si>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</si>
  <si>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</si>
  <si>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</si>
  <si>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</si>
  <si>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</si>
  <si>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Monitoring Hose – Various colors 500'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</si>
  <si>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</si>
  <si>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</si>
  <si>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</si>
  <si>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</si>
  <si>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</si>
  <si>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</si>
  <si>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Plastic Spool for 1/4" Tubing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</si>
  <si>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</si>
  <si>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</si>
  <si>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</si>
  <si>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</si>
  <si>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</si>
  <si>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</si>
  <si>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</si>
  <si>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</si>
  <si>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</si>
  <si>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</si>
  <si>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</si>
  <si>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</si>
  <si>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</si>
  <si>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</si>
  <si>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</si>
  <si>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</si>
  <si>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</si>
  <si>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</si>
  <si>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</si>
  <si>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</si>
  <si>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</si>
  <si>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</si>
  <si>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</si>
  <si>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</si>
  <si>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</si>
  <si>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</si>
  <si>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</si>
  <si>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</si>
  <si>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</si>
  <si>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</si>
  <si>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</si>
  <si>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</si>
  <si>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</si>
  <si>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</si>
  <si>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</si>
  <si>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</si>
  <si>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</si>
  <si>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7oz Tarp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</si>
  <si>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</si>
  <si>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</si>
  <si>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</si>
  <si>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</si>
  <si>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</si>
  <si>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</si>
  <si>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</si>
  <si>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</si>
  <si>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</si>
  <si>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Monitoring Lines 1/4"x 500'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</si>
  <si>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</si>
  <si>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</si>
  <si>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</si>
  <si>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</si>
  <si>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</si>
  <si>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</si>
  <si>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</si>
  <si>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</si>
  <si>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</si>
  <si>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</si>
  <si>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LLDPE Hose 3/8" x 500' - Various Colors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</si>
  <si>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</si>
  <si>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</si>
  <si>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</si>
  <si>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</si>
  <si>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</si>
  <si>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</si>
  <si>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</si>
  <si>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</si>
  <si>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LLDPE Hose 1/4"x 500'</t>
  </si>
  <si>
    <t>LLDPE Hose 1/4" x 500' - Various Colors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</si>
  <si>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</si>
  <si>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</si>
  <si>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</si>
  <si>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</si>
  <si>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</si>
  <si>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</si>
  <si>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</si>
  <si>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</si>
  <si>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7mil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</si>
  <si>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</si>
  <si>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</si>
  <si>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</si>
  <si>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</si>
  <si>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</si>
  <si>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</si>
  <si>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</si>
  <si>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</si>
  <si>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</si>
  <si>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</si>
  <si>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</si>
  <si>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Water Snake - 6" diameter x 100'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</si>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</sst>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7oz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$.27/sqft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$5.00/ft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workbookViewId="0">
      <pane ySplit="1" topLeftCell="A2" activePane="bottomLeft" state="frozen"/>
      <selection pane="bottomLeft" activeCell="C24" sqref="C24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SUM(D11:D11,D14,D17:D21,M11:M24,M27:M34,D24:D28,D32:D35,)</f>
        <v>0</v>
      </c>
      <c r="I1" s="81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99</v>
      </c>
      <c r="B10" s="41"/>
      <c r="C10" s="42"/>
      <c r="D10" s="41"/>
      <c r="F10" s="87" t="s">
        <v>49</v>
      </c>
      <c r="G10" s="87"/>
      <c r="H10" s="87"/>
      <c r="I10" s="87"/>
      <c r="J10" s="87"/>
      <c r="K10" s="58"/>
      <c r="L10" s="59"/>
      <c r="M10" s="59"/>
    </row>
    <row r="11" spans="1:13" x14ac:dyDescent="0.25">
      <c r="A11" s="13" t="s">
        <v>80</v>
      </c>
      <c r="B11" s="56" t="s">
        <v>79</v>
      </c>
      <c r="C11" s="35"/>
      <c r="D11" s="57" t="s">
        <v>79</v>
      </c>
      <c r="F11" s="82" t="s">
        <v>123</v>
      </c>
      <c r="G11" s="82"/>
      <c r="H11" s="82"/>
      <c r="I11" s="82"/>
      <c r="J11" s="82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124</v>
      </c>
      <c r="G12" s="77"/>
      <c r="H12" s="77"/>
      <c r="I12" s="77"/>
      <c r="J12" s="78"/>
      <c r="K12" s="18">
        <f>'Back End'!B15</f>
        <v>5</v>
      </c>
      <c r="L12" s="35"/>
      <c r="M12" s="21">
        <f>K12*L12</f>
        <v>0</v>
      </c>
    </row>
    <row r="13" spans="1:13" x14ac:dyDescent="0.25">
      <c r="A13" s="27" t="s">
        <v>22</v>
      </c>
      <c r="B13" s="28"/>
      <c r="C13" s="29"/>
      <c r="D13" s="30"/>
      <c r="F13" s="86" t="str">
        <f>'Back End'!A21</f>
        <v>LLDPE Hose 3/8" x 500' - Various Colors</v>
      </c>
      <c r="G13" s="86"/>
      <c r="H13" s="86"/>
      <c r="I13" s="86"/>
      <c r="J13" s="83"/>
      <c r="K13" s="67">
        <f>'Back End'!B21</f>
        <v>140</v>
      </c>
      <c r="L13" s="68"/>
      <c r="M13" s="67">
        <f t="shared" ref="M13:M24" si="1">L13*K13</f>
        <v>0</v>
      </c>
    </row>
    <row r="14" spans="1:13" x14ac:dyDescent="0.25">
      <c r="A14" s="14" t="s">
        <v>76</v>
      </c>
      <c r="B14" s="18">
        <f>'Back End'!B7</f>
        <v>6250</v>
      </c>
      <c r="C14" s="35"/>
      <c r="D14" s="21">
        <f>C14*B14</f>
        <v>0</v>
      </c>
      <c r="F14" s="83" t="s">
        <v>95</v>
      </c>
      <c r="G14" s="84"/>
      <c r="H14" s="84"/>
      <c r="I14" s="84"/>
      <c r="J14" s="85"/>
      <c r="K14" s="67">
        <f>'Back End'!B37</f>
        <v>84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83" t="str">
        <f>'Back End'!A41</f>
        <v>Plastic Spool - 6" for 1/4" tubing</v>
      </c>
      <c r="G15" s="84"/>
      <c r="H15" s="84"/>
      <c r="I15" s="84"/>
      <c r="J15" s="85"/>
      <c r="K15" s="67">
        <f>'Back End'!B41</f>
        <v>16</v>
      </c>
      <c r="L15" s="68"/>
      <c r="M15" s="67">
        <f t="shared" si="1"/>
        <v>0</v>
      </c>
    </row>
    <row r="16" spans="1:13" x14ac:dyDescent="0.25">
      <c r="A16" s="27" t="s">
        <v>24</v>
      </c>
      <c r="B16" s="28"/>
      <c r="C16" s="29"/>
      <c r="D16" s="30"/>
      <c r="F16" s="88" t="s">
        <v>27</v>
      </c>
      <c r="G16" s="89"/>
      <c r="H16" s="89"/>
      <c r="I16" s="89"/>
      <c r="J16" s="90"/>
      <c r="K16" s="67">
        <f>'Back End'!B23</f>
        <v>6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8" t="s">
        <v>28</v>
      </c>
      <c r="G17" s="89"/>
      <c r="H17" s="89"/>
      <c r="I17" s="89"/>
      <c r="J17" s="90"/>
      <c r="K17" s="67">
        <f>'Back End'!B24</f>
        <v>7</v>
      </c>
      <c r="L17" s="35"/>
      <c r="M17" s="67">
        <f t="shared" si="1"/>
        <v>0</v>
      </c>
    </row>
    <row r="18" spans="1:17" x14ac:dyDescent="0.25">
      <c r="A18" s="14" t="s">
        <v>66</v>
      </c>
      <c r="B18" s="18">
        <f>'Back End'!B40</f>
        <v>450</v>
      </c>
      <c r="C18" s="35"/>
      <c r="D18" s="21">
        <f>C18*B18</f>
        <v>0</v>
      </c>
      <c r="F18" s="86" t="str">
        <f>'Back End'!A25</f>
        <v>3/8 Union</v>
      </c>
      <c r="G18" s="86"/>
      <c r="H18" s="86"/>
      <c r="I18" s="86"/>
      <c r="J18" s="83"/>
      <c r="K18" s="67">
        <f>'Back End'!B25</f>
        <v>6</v>
      </c>
      <c r="L18" s="68"/>
      <c r="M18" s="67">
        <f t="shared" si="1"/>
        <v>0</v>
      </c>
    </row>
    <row r="19" spans="1:17" x14ac:dyDescent="0.25">
      <c r="A19" s="14" t="s">
        <v>94</v>
      </c>
      <c r="B19" s="18">
        <f>'Back End'!B37</f>
        <v>84</v>
      </c>
      <c r="C19" s="35"/>
      <c r="D19" s="21">
        <f>C19*B19</f>
        <v>0</v>
      </c>
      <c r="F19" s="83" t="str">
        <f>'Back End'!A26</f>
        <v>3/8 Union - T</v>
      </c>
      <c r="G19" s="84"/>
      <c r="H19" s="84"/>
      <c r="I19" s="84"/>
      <c r="J19" s="85"/>
      <c r="K19" s="67">
        <f>'Back End'!B26</f>
        <v>7</v>
      </c>
      <c r="L19" s="68"/>
      <c r="M19" s="67">
        <f t="shared" si="1"/>
        <v>0</v>
      </c>
      <c r="N19" s="10"/>
      <c r="O19" s="23"/>
    </row>
    <row r="20" spans="1:17" x14ac:dyDescent="0.25">
      <c r="A20" s="14" t="s">
        <v>26</v>
      </c>
      <c r="B20" s="18">
        <f>'Back End'!B41</f>
        <v>16</v>
      </c>
      <c r="C20" s="35"/>
      <c r="D20" s="21">
        <f>C20*B20</f>
        <v>0</v>
      </c>
      <c r="F20" s="86" t="str">
        <f>'Back End'!A27</f>
        <v>Union Reducer - 3/8 x 1/4</v>
      </c>
      <c r="G20" s="86"/>
      <c r="H20" s="86"/>
      <c r="I20" s="86"/>
      <c r="J20" s="83"/>
      <c r="K20" s="67">
        <f>'Back End'!B27</f>
        <v>10</v>
      </c>
      <c r="L20" s="68"/>
      <c r="M20" s="67">
        <f t="shared" si="1"/>
        <v>0</v>
      </c>
    </row>
    <row r="21" spans="1:17" x14ac:dyDescent="0.25">
      <c r="A21" s="60" t="s">
        <v>27</v>
      </c>
      <c r="B21" s="18">
        <f>'Back End'!B23</f>
        <v>6</v>
      </c>
      <c r="C21" s="35"/>
      <c r="D21" s="61">
        <f>C21*B21</f>
        <v>0</v>
      </c>
      <c r="E21" s="62"/>
      <c r="F21" s="91" t="s">
        <v>89</v>
      </c>
      <c r="G21" s="92"/>
      <c r="H21" s="92"/>
      <c r="I21" s="92"/>
      <c r="J21" s="93"/>
      <c r="K21" s="67">
        <f>VLOOKUP(F21,'Back End'!A28:B30,2,0)</f>
        <v>55</v>
      </c>
      <c r="L21" s="68"/>
      <c r="M21" s="67">
        <f t="shared" si="1"/>
        <v>0</v>
      </c>
    </row>
    <row r="22" spans="1:17" x14ac:dyDescent="0.25">
      <c r="F22" s="83" t="str">
        <f>'Back End'!A35</f>
        <v>Spare 3/8" Fittings for Manifold</v>
      </c>
      <c r="G22" s="84"/>
      <c r="H22" s="84"/>
      <c r="I22" s="84"/>
      <c r="J22" s="85"/>
      <c r="K22" s="67">
        <f>'Back End'!B35</f>
        <v>5</v>
      </c>
      <c r="L22" s="68"/>
      <c r="M22" s="67">
        <f t="shared" si="1"/>
        <v>0</v>
      </c>
    </row>
    <row r="23" spans="1:17" x14ac:dyDescent="0.25">
      <c r="A23" s="27" t="s">
        <v>34</v>
      </c>
      <c r="B23" s="28"/>
      <c r="C23" s="29"/>
      <c r="D23" s="30"/>
      <c r="F23" s="86" t="str">
        <f>'Back End'!A36</f>
        <v>Plug</v>
      </c>
      <c r="G23" s="86"/>
      <c r="H23" s="86"/>
      <c r="I23" s="86"/>
      <c r="J23" s="83"/>
      <c r="K23" s="67">
        <f>'Back End'!B36</f>
        <v>2</v>
      </c>
      <c r="L23" s="68"/>
      <c r="M23" s="67">
        <f t="shared" si="1"/>
        <v>0</v>
      </c>
    </row>
    <row r="24" spans="1:17" x14ac:dyDescent="0.25">
      <c r="A24" s="64" t="s">
        <v>50</v>
      </c>
      <c r="B24" s="18">
        <f>VLOOKUP(A24,'Back End'!A70:B70,2,0)</f>
        <v>1100</v>
      </c>
      <c r="C24" s="35"/>
      <c r="D24" s="21">
        <f>C24*B24</f>
        <v>0</v>
      </c>
      <c r="F24" s="88" t="s">
        <v>29</v>
      </c>
      <c r="G24" s="89"/>
      <c r="H24" s="89"/>
      <c r="I24" s="89"/>
      <c r="J24" s="89"/>
      <c r="K24" s="67">
        <f>'Back End'!B58</f>
        <v>380</v>
      </c>
      <c r="L24" s="70"/>
      <c r="M24" s="21">
        <f t="shared" si="1"/>
        <v>0</v>
      </c>
    </row>
    <row r="25" spans="1:17" x14ac:dyDescent="0.25">
      <c r="A25" s="14" t="str">
        <f>IF(A24='Back End'!A71,'Back End'!A73,'Back End'!A72)</f>
        <v>Reconditioned 30 min Aluminum Cyl</v>
      </c>
      <c r="B25" s="18">
        <f>IF(A25='Back End'!A72,'Back End'!B72,'Back End'!B73)</f>
        <v>600</v>
      </c>
      <c r="C25" s="35"/>
      <c r="D25" s="21">
        <f>C25*B25</f>
        <v>0</v>
      </c>
    </row>
    <row r="26" spans="1:17" x14ac:dyDescent="0.25">
      <c r="A26" s="14" t="s">
        <v>18</v>
      </c>
      <c r="B26" s="18">
        <f>'Back End'!B69</f>
        <v>40</v>
      </c>
      <c r="C26" s="35"/>
      <c r="D26" s="21">
        <f>C26*B26</f>
        <v>0</v>
      </c>
      <c r="F26" s="87" t="s">
        <v>102</v>
      </c>
      <c r="G26" s="87"/>
      <c r="H26" s="87"/>
      <c r="I26" s="87"/>
      <c r="J26" s="87"/>
      <c r="K26" s="58"/>
      <c r="L26" s="59"/>
      <c r="M26" s="30"/>
    </row>
    <row r="27" spans="1:17" x14ac:dyDescent="0.25">
      <c r="A27" s="66" t="str">
        <f>'Back End'!A74</f>
        <v>Harness - 5 Point w/ Repel Brake</v>
      </c>
      <c r="B27" s="67">
        <f>'Back End'!B74</f>
        <v>195</v>
      </c>
      <c r="C27" s="69"/>
      <c r="D27" s="67">
        <f>C27*B27</f>
        <v>0</v>
      </c>
      <c r="F27" s="94" t="s">
        <v>96</v>
      </c>
      <c r="G27" s="94"/>
      <c r="H27" s="94"/>
      <c r="I27" s="94"/>
      <c r="J27" s="94"/>
      <c r="K27" s="34" t="s">
        <v>63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A28" s="66" t="str">
        <f>'Back End'!A75</f>
        <v>Safety Lanyard - 75'</v>
      </c>
      <c r="B28" s="67">
        <f>'Back End'!B75</f>
        <v>95</v>
      </c>
      <c r="C28" s="69"/>
      <c r="D28" s="67">
        <f>C28*B28</f>
        <v>0</v>
      </c>
      <c r="F28" s="94" t="s">
        <v>97</v>
      </c>
      <c r="G28" s="94"/>
      <c r="H28" s="94"/>
      <c r="I28" s="94"/>
      <c r="J28" s="94"/>
      <c r="K28" s="34" t="s">
        <v>63</v>
      </c>
      <c r="L28" s="35" t="str">
        <f>IF(SUM(P22:P36)=0,"",SUM(P22:P36))</f>
        <v/>
      </c>
      <c r="M28" s="21">
        <f>SUM(Q22:Q36)</f>
        <v>0</v>
      </c>
    </row>
    <row r="29" spans="1:17" x14ac:dyDescent="0.25">
      <c r="F29" s="82" t="s">
        <v>45</v>
      </c>
      <c r="G29" s="82"/>
      <c r="H29" s="82"/>
      <c r="I29" s="82"/>
      <c r="J29" s="82"/>
      <c r="K29" s="18">
        <f>'Back End'!B50</f>
        <v>7.5</v>
      </c>
      <c r="L29" s="35"/>
      <c r="M29" s="21">
        <f t="shared" ref="M29:M34" si="2">L29*K29</f>
        <v>0</v>
      </c>
    </row>
    <row r="30" spans="1:17" x14ac:dyDescent="0.25">
      <c r="F30" s="82" t="s">
        <v>73</v>
      </c>
      <c r="G30" s="82"/>
      <c r="H30" s="82"/>
      <c r="I30" s="82"/>
      <c r="J30" s="82"/>
      <c r="K30" s="18">
        <f>'Back End'!B48</f>
        <v>62</v>
      </c>
      <c r="L30" s="35"/>
      <c r="M30" s="21">
        <f t="shared" si="2"/>
        <v>0</v>
      </c>
    </row>
    <row r="31" spans="1:17" x14ac:dyDescent="0.25">
      <c r="A31" s="27" t="s">
        <v>38</v>
      </c>
      <c r="B31" s="28"/>
      <c r="C31" s="29"/>
      <c r="D31" s="30"/>
      <c r="F31" s="82" t="s">
        <v>33</v>
      </c>
      <c r="G31" s="82"/>
      <c r="H31" s="82"/>
      <c r="I31" s="82"/>
      <c r="J31" s="82"/>
      <c r="K31" s="18">
        <f>'Back End'!B49</f>
        <v>1.19</v>
      </c>
      <c r="L31" s="35"/>
      <c r="M31" s="21">
        <f t="shared" si="2"/>
        <v>0</v>
      </c>
    </row>
    <row r="32" spans="1:17" x14ac:dyDescent="0.25">
      <c r="A32" s="14" t="s">
        <v>39</v>
      </c>
      <c r="B32" s="18">
        <f>'Back End'!B60</f>
        <v>65</v>
      </c>
      <c r="C32" s="35"/>
      <c r="D32" s="21">
        <f t="shared" ref="D32:D35" si="3">C32*B32</f>
        <v>0</v>
      </c>
      <c r="F32" s="82" t="s">
        <v>31</v>
      </c>
      <c r="G32" s="82"/>
      <c r="H32" s="82"/>
      <c r="I32" s="82"/>
      <c r="J32" s="82"/>
      <c r="K32" s="18">
        <f>'Back End'!B55</f>
        <v>145</v>
      </c>
      <c r="L32" s="35"/>
      <c r="M32" s="21">
        <f t="shared" si="2"/>
        <v>0</v>
      </c>
      <c r="O32"/>
      <c r="Q32"/>
    </row>
    <row r="33" spans="1:17" x14ac:dyDescent="0.25">
      <c r="A33" s="14" t="str">
        <f>'Back End'!A66</f>
        <v>J-Fan - B9</v>
      </c>
      <c r="B33" s="18">
        <f>'Back End'!B66</f>
        <v>760</v>
      </c>
      <c r="C33" s="35"/>
      <c r="D33" s="21">
        <f t="shared" si="3"/>
        <v>0</v>
      </c>
      <c r="F33" s="82" t="s">
        <v>32</v>
      </c>
      <c r="G33" s="82"/>
      <c r="H33" s="82"/>
      <c r="I33" s="82"/>
      <c r="J33" s="82"/>
      <c r="K33" s="18">
        <f>'Back End'!B53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10</v>
      </c>
      <c r="B34" s="18">
        <f>'Back End'!B59</f>
        <v>39</v>
      </c>
      <c r="C34" s="35"/>
      <c r="D34" s="21">
        <f t="shared" si="3"/>
        <v>0</v>
      </c>
      <c r="F34" s="82" t="str">
        <f>'Back End'!A54</f>
        <v>Spray Adhesive; 12 cans/ cs</v>
      </c>
      <c r="G34" s="82"/>
      <c r="H34" s="82"/>
      <c r="I34" s="82"/>
      <c r="J34" s="82"/>
      <c r="K34" s="18">
        <f>'Back End'!B54</f>
        <v>90</v>
      </c>
      <c r="L34" s="35"/>
      <c r="M34" s="21">
        <f t="shared" si="2"/>
        <v>0</v>
      </c>
      <c r="O34"/>
      <c r="Q34"/>
    </row>
    <row r="35" spans="1:17" x14ac:dyDescent="0.25">
      <c r="A35" s="14" t="s">
        <v>35</v>
      </c>
      <c r="B35" s="18">
        <f>'Back End'!B62</f>
        <v>40</v>
      </c>
      <c r="C35" s="35"/>
      <c r="D35" s="21">
        <f t="shared" si="3"/>
        <v>0</v>
      </c>
      <c r="O35"/>
      <c r="Q35"/>
    </row>
    <row r="36" spans="1:17" x14ac:dyDescent="0.25">
      <c r="A36" s="11"/>
      <c r="C36" s="55"/>
      <c r="F36" s="26" t="s">
        <v>59</v>
      </c>
      <c r="M36" s="26" t="s">
        <v>58</v>
      </c>
      <c r="O36"/>
      <c r="Q36"/>
    </row>
    <row r="37" spans="1:17" x14ac:dyDescent="0.25">
      <c r="F37" s="65" t="s">
        <v>42</v>
      </c>
      <c r="G37" s="65" t="s">
        <v>43</v>
      </c>
      <c r="H37" s="65" t="s">
        <v>44</v>
      </c>
      <c r="I37" s="31" t="s">
        <v>41</v>
      </c>
      <c r="J37" s="65" t="s">
        <v>48</v>
      </c>
      <c r="K37" s="31" t="s">
        <v>21</v>
      </c>
      <c r="M37" s="65" t="s">
        <v>47</v>
      </c>
      <c r="N37" s="65" t="s">
        <v>46</v>
      </c>
      <c r="O37" s="31" t="s">
        <v>41</v>
      </c>
      <c r="P37" s="65" t="s">
        <v>48</v>
      </c>
      <c r="Q37" s="31" t="s">
        <v>21</v>
      </c>
    </row>
    <row r="38" spans="1:17" x14ac:dyDescent="0.25">
      <c r="E38" s="49" t="s">
        <v>62</v>
      </c>
      <c r="F38" s="44" t="s">
        <v>103</v>
      </c>
      <c r="G38" s="44">
        <v>80</v>
      </c>
      <c r="H38" s="44">
        <v>40</v>
      </c>
      <c r="I38" s="45">
        <f>IF(ISNA(PRODUCT(H38,G38,VLOOKUP(F38,'Back End'!A45:B46,2,0))),"",(PRODUCT(H38,G38,VLOOKUP(F38,'Back End'!A45:B46,2,0))))</f>
        <v>864</v>
      </c>
      <c r="J38" s="46">
        <v>1</v>
      </c>
      <c r="K38" s="45">
        <f t="shared" ref="K38:K48" si="4">IFERROR(J38*I38,"")</f>
        <v>864</v>
      </c>
      <c r="L38" s="50" t="s">
        <v>62</v>
      </c>
      <c r="M38" s="47" t="s">
        <v>70</v>
      </c>
      <c r="N38" s="47">
        <v>300</v>
      </c>
      <c r="O38" s="48">
        <f>IF(ISNA(VLOOKUP(M38,'Back End'!A51:B52,2,0)*'ProFume Worksheet'!N38),"",VLOOKUP(M38,'Back End'!A51:B52,2,0)*'ProFume Worksheet'!N38)</f>
        <v>1500</v>
      </c>
      <c r="P38" s="47">
        <v>1</v>
      </c>
      <c r="Q38" s="48">
        <f>IFERROR(P38*O38,"")</f>
        <v>1500</v>
      </c>
    </row>
    <row r="39" spans="1:17" x14ac:dyDescent="0.25">
      <c r="F39" s="36"/>
      <c r="G39" s="36"/>
      <c r="H39" s="36"/>
      <c r="I39" s="22" t="str">
        <f>IF(ISNA(PRODUCT(H39,G39,VLOOKUP(F39,'Back End'!A45:B46,2,0))),"",(PRODUCT(H39,G39,VLOOKUP(F39,'Back End'!A45:B46,2,0))))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End'!A45:B46,2,0))),"",(PRODUCT(H40,G40,VLOOKUP(F40,'Back End'!A45:B46,2,0))))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End'!A51:B52,2,0)*'ProFume Worksheet'!N40),"",VLOOKUP(M40,'Back End'!A51:B52,2,0)*'ProFume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End'!A45:B46,2,0))),"",(PRODUCT(H41,G41,VLOOKUP(F41,'Back End'!A45:B46,2,0))))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End'!A51:B52,2,0)*'ProFume Worksheet'!N41),"",VLOOKUP(M41,'Back End'!A51:B52,2,0)*'ProFume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End'!A45:B46,2,0))),"",(PRODUCT(H42,G42,VLOOKUP(F42,'Back End'!A45:B46,2,0))))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End'!A51:B52,2,0)*'ProFume Worksheet'!N42),"",VLOOKUP(M42,'Back End'!A51:B52,2,0)*'ProFume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End'!A45:B46,2,0))),"",(PRODUCT(H43,G43,VLOOKUP(F43,'Back End'!A45:B46,2,0))))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End'!A51:B52,2,0)*'ProFume Worksheet'!N43),"",VLOOKUP(M43,'Back End'!A51:B52,2,0)*'ProFume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End'!A45:B46,2,0))),"",(PRODUCT(H44,G44,VLOOKUP(F44,'Back End'!A45:B46,2,0))))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End'!A51:B52,2,0)*'ProFume Worksheet'!N44),"",VLOOKUP(M44,'Back End'!A51:B52,2,0)*'ProFume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End'!A45:B46,2,0))),"",(PRODUCT(H45,G45,VLOOKUP(F45,'Back End'!A45:B46,2,0))))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End'!A51:B52,2,0)*'ProFume Worksheet'!N45),"",VLOOKUP(M45,'Back End'!A51:B52,2,0)*'ProFume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End'!A45:B46,2,0))),"",(PRODUCT(H46,G46,VLOOKUP(F46,'Back End'!A45:B46,2,0))))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End'!A51:B52,2,0)*'ProFume Worksheet'!N46),"",VLOOKUP(M46,'Back End'!A51:B52,2,0)*'ProFume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End'!A45:B46,2,0))),"",(PRODUCT(H47,G47,VLOOKUP(F47,'Back End'!A45:B46,2,0))))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End'!A51:B52,2,0)*'ProFume Worksheet'!N47),"",VLOOKUP(M47,'Back End'!A51:B52,2,0)*'ProFume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End'!A45:B46,2,0))),"",(PRODUCT(H48,G48,VLOOKUP(F48,'Back End'!A45:B46,2,0))))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End'!A51:B52,2,0)*'ProFume Worksheet'!N48),"",VLOOKUP(M48,'Back End'!A51:B52,2,0)*'ProFume Worksheet'!N48)</f>
        <v/>
      </c>
      <c r="P48" s="35"/>
      <c r="Q48" s="22" t="str">
        <f t="shared" si="5"/>
        <v/>
      </c>
    </row>
  </sheetData>
  <sheetProtection selectLockedCells="1"/>
  <dataConsolidate/>
  <mergeCells count="24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5:J15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4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$A$21:$A$22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CBA" prompt="Douglas Requires at least 2" xr:uid="{00000000-0002-0000-0000-000004000000}">
          <x14:formula1>
            <xm:f>'Back End'!$A$70:$A$70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End'!$A$45:$A$46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End'!$A$51:$A$52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End'!$A$28:$A$30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tabSelected="1" workbookViewId="0">
      <pane ySplit="1" topLeftCell="A2" activePane="bottomLeft" state="frozen"/>
      <selection pane="bottomLeft" activeCell="H10" sqref="H10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SUM(D11:D12,D15,D18:D20,D23:D26,I11:I18,D29:D40,I23:I25,)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  <c r="F10" s="27" t="s">
        <v>112</v>
      </c>
      <c r="G10" s="28"/>
      <c r="H10" s="75"/>
      <c r="I10" s="30"/>
    </row>
    <row r="11" spans="1:9" x14ac:dyDescent="0.25">
      <c r="A11" s="13" t="s">
        <v>75</v>
      </c>
      <c r="B11" s="56" t="s">
        <v>79</v>
      </c>
      <c r="C11" s="35"/>
      <c r="D11" s="57" t="s">
        <v>79</v>
      </c>
      <c r="F11" s="79" t="s">
        <v>113</v>
      </c>
      <c r="G11" s="34">
        <v>85</v>
      </c>
      <c r="H11" s="71"/>
      <c r="I11" s="21"/>
    </row>
    <row r="12" spans="1:9" x14ac:dyDescent="0.25">
      <c r="A12" s="13" t="s">
        <v>0</v>
      </c>
      <c r="B12" s="56" t="s">
        <v>79</v>
      </c>
      <c r="C12" s="35"/>
      <c r="D12" s="57" t="s">
        <v>79</v>
      </c>
      <c r="F12" s="79" t="s">
        <v>114</v>
      </c>
      <c r="G12" s="34">
        <v>210</v>
      </c>
      <c r="H12" s="71"/>
      <c r="I12" s="21"/>
    </row>
    <row r="13" spans="1:9" x14ac:dyDescent="0.25">
      <c r="A13" s="12"/>
      <c r="B13" s="19"/>
      <c r="C13" s="76"/>
      <c r="D13" s="19"/>
      <c r="F13" s="79" t="s">
        <v>115</v>
      </c>
      <c r="G13" s="34">
        <v>650</v>
      </c>
      <c r="H13" s="71"/>
      <c r="I13" s="21"/>
    </row>
    <row r="14" spans="1:9" x14ac:dyDescent="0.25">
      <c r="A14" s="27" t="s">
        <v>22</v>
      </c>
      <c r="B14" s="28"/>
      <c r="C14" s="75"/>
      <c r="D14" s="30"/>
      <c r="F14" s="14" t="s">
        <v>45</v>
      </c>
      <c r="G14" s="18">
        <f>'Back End'!B50</f>
        <v>7.5</v>
      </c>
      <c r="H14" s="35"/>
      <c r="I14" s="21">
        <f>H14*G14</f>
        <v>0</v>
      </c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  <c r="F15" s="14" t="s">
        <v>116</v>
      </c>
      <c r="G15" s="18">
        <v>500</v>
      </c>
      <c r="H15" s="35"/>
      <c r="I15" s="21"/>
    </row>
    <row r="16" spans="1:9" x14ac:dyDescent="0.25">
      <c r="A16" s="12"/>
      <c r="B16" s="19"/>
      <c r="C16" s="76"/>
      <c r="D16" s="19"/>
      <c r="F16" s="14" t="s">
        <v>73</v>
      </c>
      <c r="G16" s="18">
        <f>'Back End'!B48</f>
        <v>62</v>
      </c>
      <c r="H16" s="35"/>
      <c r="I16" s="21">
        <f>H16*G16</f>
        <v>0</v>
      </c>
    </row>
    <row r="17" spans="1:17" x14ac:dyDescent="0.25">
      <c r="A17" s="27" t="s">
        <v>24</v>
      </c>
      <c r="B17" s="28"/>
      <c r="C17" s="75"/>
      <c r="D17" s="30"/>
      <c r="F17" s="14" t="s">
        <v>33</v>
      </c>
      <c r="G17" s="18">
        <f>'Back End'!B49</f>
        <v>1.19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End'!B47</f>
        <v>20</v>
      </c>
      <c r="H18" s="35"/>
      <c r="I18" s="21">
        <f>H18*G18</f>
        <v>0</v>
      </c>
    </row>
    <row r="19" spans="1:17" x14ac:dyDescent="0.25">
      <c r="A19" s="14" t="s">
        <v>27</v>
      </c>
      <c r="B19" s="18">
        <f>'Back End'!B23</f>
        <v>6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74</v>
      </c>
      <c r="B20" s="18">
        <f>'Back End'!B37</f>
        <v>84</v>
      </c>
      <c r="C20" s="35"/>
      <c r="D20" s="21">
        <f>C20*B20</f>
        <v>0</v>
      </c>
      <c r="F20" s="16" t="s">
        <v>117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49</v>
      </c>
      <c r="B22" s="28"/>
      <c r="C22" s="75"/>
      <c r="D22" s="30"/>
      <c r="F22" s="54" t="s">
        <v>78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End'!A38,'Back End'!A39)</f>
        <v>Braided Vikane Shooting Hose - 100'</v>
      </c>
      <c r="B23" s="18">
        <f>IF(A24='Back End'!A12,'Back End'!B38,'Back End'!B39)</f>
        <v>80</v>
      </c>
      <c r="C23" s="35"/>
      <c r="D23" s="21">
        <f t="shared" ref="D23:D26" si="0">C23*B23</f>
        <v>0</v>
      </c>
      <c r="F23" s="14" t="s">
        <v>31</v>
      </c>
      <c r="G23" s="18">
        <f>'Back End'!B55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105</v>
      </c>
      <c r="B24" s="18">
        <f>VLOOKUP(A24,'Back End'!A11:B12,2,0)</f>
        <v>37</v>
      </c>
      <c r="C24" s="35"/>
      <c r="D24" s="21">
        <f t="shared" si="0"/>
        <v>0</v>
      </c>
      <c r="F24" s="14" t="s">
        <v>32</v>
      </c>
      <c r="G24" s="18">
        <f>'Back End'!B53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111</v>
      </c>
      <c r="B25" s="18">
        <f>IF(A24='Back End'!A12,'Back End'!B14,'Back End'!B15)</f>
        <v>5</v>
      </c>
      <c r="C25" s="35"/>
      <c r="D25" s="21">
        <f t="shared" si="0"/>
        <v>0</v>
      </c>
      <c r="F25" s="14" t="str">
        <f>'Back End'!A54</f>
        <v>Spray Adhesive; 12 cans/ cs</v>
      </c>
      <c r="G25" s="18">
        <f>'Back End'!B54</f>
        <v>90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29</v>
      </c>
      <c r="B26" s="18">
        <f>'Back End'!B58</f>
        <v>380</v>
      </c>
      <c r="C26" s="35"/>
      <c r="D26" s="21">
        <f t="shared" si="0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34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64" t="s">
        <v>50</v>
      </c>
      <c r="B29" s="18">
        <f>VLOOKUP(A29,'Back End'!A70:B70,2,0)</f>
        <v>1100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End'!A71,'Back End'!A73,'Back End'!A72)</f>
        <v>Reconditioned 30 min Aluminum Cyl</v>
      </c>
      <c r="B30" s="18">
        <f>IF(A30='Back End'!A72,'Back End'!B72,'Back End'!B73)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End'!B69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38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110</v>
      </c>
      <c r="B34" s="67">
        <f>'Back End'!B65</f>
        <v>40</v>
      </c>
      <c r="C34" s="75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39</v>
      </c>
      <c r="B35" s="18">
        <f>'Back End'!B60</f>
        <v>65</v>
      </c>
      <c r="C35" s="35"/>
      <c r="D35" s="21">
        <f t="shared" ref="D35:D40" si="1">C35*B35</f>
        <v>0</v>
      </c>
      <c r="J35" s="55"/>
      <c r="M35" s="55"/>
      <c r="N35" s="55"/>
      <c r="P35" s="55"/>
    </row>
    <row r="36" spans="1:16" x14ac:dyDescent="0.25">
      <c r="A36" s="14" t="s">
        <v>40</v>
      </c>
      <c r="B36" s="18">
        <f>'Back End'!B61</f>
        <v>125</v>
      </c>
      <c r="C36" s="35"/>
      <c r="D36" s="21">
        <f t="shared" si="1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End'!B59</f>
        <v>39</v>
      </c>
      <c r="C37" s="35"/>
      <c r="D37" s="21">
        <f t="shared" si="1"/>
        <v>0</v>
      </c>
      <c r="J37" s="55"/>
      <c r="M37" s="55"/>
      <c r="N37" s="55"/>
      <c r="P37" s="55"/>
    </row>
    <row r="38" spans="1:16" x14ac:dyDescent="0.25">
      <c r="A38" s="14" t="s">
        <v>35</v>
      </c>
      <c r="B38" s="18">
        <f>'Back End'!B62</f>
        <v>40</v>
      </c>
      <c r="C38" s="35"/>
      <c r="D38" s="21">
        <f t="shared" si="1"/>
        <v>0</v>
      </c>
      <c r="J38" s="55"/>
      <c r="M38" s="55"/>
      <c r="N38" s="55"/>
      <c r="P38" s="55"/>
    </row>
    <row r="39" spans="1:16" x14ac:dyDescent="0.25">
      <c r="A39" s="14" t="s">
        <v>36</v>
      </c>
      <c r="B39" s="18">
        <f>'Back End'!B63</f>
        <v>15</v>
      </c>
      <c r="C39" s="35"/>
      <c r="D39" s="21">
        <f t="shared" si="1"/>
        <v>0</v>
      </c>
      <c r="J39" s="55"/>
      <c r="M39" s="55"/>
      <c r="N39" s="55"/>
      <c r="P39" s="55"/>
    </row>
    <row r="40" spans="1:16" x14ac:dyDescent="0.25">
      <c r="A40" s="14" t="s">
        <v>37</v>
      </c>
      <c r="B40" s="18">
        <f>'Back End'!B64</f>
        <v>12</v>
      </c>
      <c r="C40" s="35"/>
      <c r="D40" s="21">
        <f t="shared" si="1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End'!A102:B105,2,0))),"",PRODUCT(G49,H49,VLOOKUP(F49,'Back End'!A102:B105,2,0)))</f>
        <v/>
      </c>
    </row>
    <row r="50" spans="9:9" x14ac:dyDescent="0.25">
      <c r="I50" s="20" t="str">
        <f>IF(ISNA(PRODUCT(G50,H50,VLOOKUP(F50,'Back End'!A103:B106,2,0))),"",PRODUCT(G50,H50,VLOOKUP(F50,'Back End'!A103:B106,2,0)))</f>
        <v/>
      </c>
    </row>
    <row r="51" spans="9:9" x14ac:dyDescent="0.25">
      <c r="I51" s="20" t="str">
        <f>IF(ISNA(PRODUCT(G51,H51,VLOOKUP(F51,'Back End'!A104:B107,2,0))),"",PRODUCT(G51,H51,VLOOKUP(F51,'Back End'!A104:B107,2,0)))</f>
        <v/>
      </c>
    </row>
    <row r="52" spans="9:9" x14ac:dyDescent="0.25">
      <c r="I52" s="20" t="str">
        <f>IF(ISNA(PRODUCT(G52,H52,VLOOKUP(F52,'Back End'!A105:B108,2,0))),"",PRODUCT(G52,H52,VLOOKUP(F52,'Back End'!A105:B108,2,0)))</f>
        <v/>
      </c>
    </row>
    <row r="53" spans="9:9" x14ac:dyDescent="0.25">
      <c r="I53" s="20" t="str">
        <f>IF(ISNA(PRODUCT(G53,H53,VLOOKUP(F53,'Back End'!A106:B109,2,0))),"",PRODUCT(G53,H53,VLOOKUP(F53,'Back End'!A106:B109,2,0)))</f>
        <v/>
      </c>
    </row>
    <row r="54" spans="9:9" x14ac:dyDescent="0.25">
      <c r="I54" s="20" t="str">
        <f>IF(ISNA(PRODUCT(G54,H54,VLOOKUP(F54,'Back End'!A107:B110,2,0))),"",PRODUCT(G54,H54,VLOOKUP(F54,'Back End'!A107:B110,2,0)))</f>
        <v/>
      </c>
    </row>
    <row r="55" spans="9:9" x14ac:dyDescent="0.25">
      <c r="I55" s="20" t="str">
        <f>IF(ISNA(PRODUCT(G55,H55,VLOOKUP(F55,'Back End'!A108:B111,2,0))),"",PRODUCT(G55,H55,VLOOKUP(F55,'Back End'!A108:B111,2,0)))</f>
        <v/>
      </c>
    </row>
    <row r="56" spans="9:9" x14ac:dyDescent="0.25">
      <c r="I56" s="20" t="str">
        <f>IF(ISNA(PRODUCT(G56,H56,VLOOKUP(F56,'Back End'!A109:B112,2,0))),"",PRODUCT(G56,H56,VLOOKUP(F56,'Back End'!A109:B112,2,0)))</f>
        <v/>
      </c>
    </row>
  </sheetData>
  <sheetProtection algorithmName="SHA-512" hashValue="tGfGKEb7RaOCN2TSbhsa2QsjbMlV9ojtThVKklKbH0T4oSExSSrgVqk5WemXBKasve9LiZ1oxlZrBkETXbXeOA==" saltValue="CBZMTcjUZRbPUWA1uo+mvA==" spinCount="100000" sheet="1"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SCBA" prompt="Douglas Requires at least 2" xr:uid="{B2FE9B5A-7632-44A9-9F0F-96E91BD6DDB8}">
          <x14:formula1>
            <xm:f>'Back End'!$A$70:$A$70</xm:f>
          </x14:formula1>
          <xm:sqref>A29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End'!$A$44:$A$45</xm:f>
          </x14:formula1>
          <xm:sqref>F40:F45 A28:A40 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4"/>
  <sheetViews>
    <sheetView workbookViewId="0">
      <pane ySplit="1" topLeftCell="A5" activePane="bottomLeft" state="frozen"/>
      <selection pane="bottomLeft" activeCell="M22" sqref="M22:Q22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SUM(D11:D12,D15,D18:D21,D24:D27,D30:D35,D43:D54,D38:D40,)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</row>
    <row r="11" spans="1:9" x14ac:dyDescent="0.25">
      <c r="A11" s="13" t="s">
        <v>75</v>
      </c>
      <c r="B11" s="56">
        <f>'Back End'!B3</f>
        <v>0</v>
      </c>
      <c r="C11" s="35"/>
      <c r="D11" s="57">
        <f>B11*C11</f>
        <v>0</v>
      </c>
    </row>
    <row r="12" spans="1:9" x14ac:dyDescent="0.25">
      <c r="A12" s="13" t="s">
        <v>0</v>
      </c>
      <c r="B12" s="56">
        <f>'Back End'!B4</f>
        <v>0</v>
      </c>
      <c r="C12" s="35"/>
      <c r="D12" s="57">
        <f>B12*C12</f>
        <v>0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22</v>
      </c>
      <c r="B14" s="28"/>
      <c r="C14" s="75"/>
      <c r="D14" s="30"/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24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66</v>
      </c>
      <c r="B19" s="18">
        <f>'Back End'!B40</f>
        <v>450</v>
      </c>
      <c r="C19" s="35"/>
      <c r="D19" s="21">
        <f>C19*B19</f>
        <v>0</v>
      </c>
      <c r="F19" s="26" t="s">
        <v>59</v>
      </c>
      <c r="M19" s="26" t="s">
        <v>58</v>
      </c>
      <c r="N19" s="10"/>
      <c r="O19" s="23"/>
    </row>
    <row r="20" spans="1:17" x14ac:dyDescent="0.25">
      <c r="A20" s="14" t="s">
        <v>27</v>
      </c>
      <c r="B20" s="18">
        <f>'Back End'!B23</f>
        <v>6</v>
      </c>
      <c r="C20" s="35"/>
      <c r="D20" s="21">
        <f>C20*B20</f>
        <v>0</v>
      </c>
      <c r="F20" s="65" t="s">
        <v>42</v>
      </c>
      <c r="G20" s="65" t="s">
        <v>43</v>
      </c>
      <c r="H20" s="65" t="s">
        <v>44</v>
      </c>
      <c r="I20" s="31" t="s">
        <v>41</v>
      </c>
      <c r="J20" s="65" t="s">
        <v>48</v>
      </c>
      <c r="K20" s="31" t="s">
        <v>21</v>
      </c>
      <c r="M20" s="65" t="s">
        <v>47</v>
      </c>
      <c r="N20" s="65" t="s">
        <v>46</v>
      </c>
      <c r="O20" s="31" t="s">
        <v>41</v>
      </c>
      <c r="P20" s="65" t="s">
        <v>48</v>
      </c>
      <c r="Q20" s="31" t="s">
        <v>21</v>
      </c>
    </row>
    <row r="21" spans="1:17" x14ac:dyDescent="0.25">
      <c r="A21" s="14" t="s">
        <v>74</v>
      </c>
      <c r="B21" s="18">
        <f>'Back End'!B37</f>
        <v>84</v>
      </c>
      <c r="C21" s="35"/>
      <c r="D21" s="21">
        <f>C21*B21</f>
        <v>0</v>
      </c>
      <c r="E21" s="49" t="s">
        <v>62</v>
      </c>
      <c r="F21" s="44" t="s">
        <v>65</v>
      </c>
      <c r="G21" s="44">
        <v>30</v>
      </c>
      <c r="H21" s="44">
        <v>60</v>
      </c>
      <c r="I21" s="45" t="str">
        <f>IF(ISNA(PRODUCT(H21,G21,VLOOKUP(F21,'Back End'!A44:B45,2,0))),"",(PRODUCT(H21,G21,VLOOKUP(F21,'Back End'!A44:B45,2,0))))</f>
        <v/>
      </c>
      <c r="J21" s="46">
        <v>2</v>
      </c>
      <c r="K21" s="45" t="str">
        <f>IFERROR(J21*I21,"")</f>
        <v/>
      </c>
      <c r="L21" s="50" t="s">
        <v>62</v>
      </c>
      <c r="M21" s="47" t="s">
        <v>70</v>
      </c>
      <c r="N21" s="47">
        <v>300</v>
      </c>
      <c r="O21" s="48">
        <f>IF(ISNA(VLOOKUP(M21,'Back End'!A51:B52,2,0)*'Structural Worksheet'!N21),"",VLOOKUP(M21,'Back End'!A51:B52,2,0)*'Structural Worksheet'!N21)</f>
        <v>1500</v>
      </c>
      <c r="P21" s="47">
        <v>1</v>
      </c>
      <c r="Q21" s="48">
        <f>IFERROR(P21*O21,"")</f>
        <v>1500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49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End'!A51:B52,2,0)*'Structural Worksheet'!N23),"",VLOOKUP(M23,'Back End'!A51:B52,2,0)*'Structural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End'!A38,'Back End'!A39)</f>
        <v>Braided Vikane Shooting Hose - 100'</v>
      </c>
      <c r="B24" s="18">
        <f>IF(A25='Back End'!A12,'Back End'!B38,'Back End'!B39)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End'!A51:B52,2,0)*'Structural Worksheet'!N24),"",VLOOKUP(M24,'Back End'!A51:B52,2,0)*'Structural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105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End'!A51:B52,2,0)*'Structural Worksheet'!N25),"",VLOOKUP(M25,'Back End'!A51:B52,2,0)*'Structural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111</v>
      </c>
      <c r="B26" s="18">
        <f>IF(A25='Back End'!A12,'Back End'!B14,'Back End'!B15)</f>
        <v>5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End'!A44:B45,2,0))),"",(PRODUCT(H26,G26,VLOOKUP(F26,'Back End'!A44:B45,2,0))))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End'!A51:B52,2,0)*'Structural Worksheet'!N26),"",VLOOKUP(M26,'Back End'!A51:B52,2,0)*'Structural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29</v>
      </c>
      <c r="B27" s="18">
        <f>'Back End'!B58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End'!A44:B45,2,0))),"",(PRODUCT(H27,G27,VLOOKUP(F27,'Back End'!A44:B45,2,0))))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End'!A51:B52,2,0)*'Structural Worksheet'!N27),"",VLOOKUP(M27,'Back End'!A51:B52,2,0)*'Structural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End'!A44:B45,2,0))),"",(PRODUCT(H28,G28,VLOOKUP(F28,'Back End'!A44:B45,2,0))))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End'!A51:B52,2,0)*'Structural Worksheet'!N28),"",VLOOKUP(M28,'Back End'!A51:B52,2,0)*'Structural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77</v>
      </c>
      <c r="B29" s="28"/>
      <c r="C29" s="75"/>
      <c r="D29" s="30"/>
      <c r="F29" s="36"/>
      <c r="G29" s="36"/>
      <c r="H29" s="36"/>
      <c r="I29" s="22" t="str">
        <f>IF(ISNA(PRODUCT(H29,G29,VLOOKUP(F29,'Back End'!A44:B45,2,0))),"",(PRODUCT(H29,G29,VLOOKUP(F29,'Back End'!A44:B45,2,0))))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End'!A51:B52,2,0)*'Structural Worksheet'!N29),"",VLOOKUP(M29,'Back End'!A51:B52,2,0)*'Structural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56</v>
      </c>
      <c r="B30" s="34" t="s">
        <v>63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End'!A44:B45,2,0))),"",(PRODUCT(H30,G30,VLOOKUP(F30,'Back End'!A44:B45,2,0))))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End'!A51:B52,2,0)*'Structural Worksheet'!N30),"",VLOOKUP(M30,'Back End'!A51:B52,2,0)*'Structural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57</v>
      </c>
      <c r="B31" s="34" t="s">
        <v>63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End'!A44:B45,2,0))),"",(PRODUCT(H31,G31,VLOOKUP(F31,'Back End'!A44:B45,2,0))))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End'!A51:B52,2,0)*'Structural Worksheet'!N31),"",VLOOKUP(M31,'Back End'!A51:B52,2,0)*'Structural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45</v>
      </c>
      <c r="B32" s="18">
        <f>'Back End'!B50</f>
        <v>7.5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End'!A44:B45,2,0))),"",(PRODUCT(H32,G32,VLOOKUP(F32,'Back End'!A44:B45,2,0))))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End'!A51:B52,2,0)*'Structural Worksheet'!N32),"",VLOOKUP(M32,'Back End'!A51:B52,2,0)*'Structural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73</v>
      </c>
      <c r="B33" s="18">
        <f>'Back End'!B48</f>
        <v>62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End'!A44:B45,2,0))),"",(PRODUCT(H33,G33,VLOOKUP(F33,'Back End'!A44:B45,2,0))))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End'!A51:B52,2,0)*'Structural Worksheet'!N33),"",VLOOKUP(M33,'Back End'!A51:B52,2,0)*'Structural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33</v>
      </c>
      <c r="B34" s="18">
        <f>'Back End'!B49</f>
        <v>1.19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End'!A44:B45,2,0))),"",(PRODUCT(H34,G34,VLOOKUP(F34,'Back End'!A44:B45,2,0))))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End'!A51:B52,2,0)*'Structural Worksheet'!N34),"",VLOOKUP(M34,'Back End'!A51:B52,2,0)*'Structural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End'!B47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78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31</v>
      </c>
      <c r="B38" s="18">
        <f>'Back End'!B55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32</v>
      </c>
      <c r="B39" s="18">
        <f>'Back End'!B53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End'!A54</f>
        <v>Spray Adhesive; 12 cans/ cs</v>
      </c>
      <c r="B40" s="18">
        <f>'Back End'!B54</f>
        <v>90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End'!A44:B45,2,0))),"",(PRODUCT(H40,G40,VLOOKUP(F40,'Back End'!A44:B45,2,0))))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End'!A51:B52,2,0)*'Structural Worksheet'!N40),"",VLOOKUP(M40,'Back End'!A51:B52,2,0)*'Structural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End'!A44:B45,2,0))),"",(PRODUCT(H41,G41,VLOOKUP(F41,'Back End'!A44:B45,2,0))))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End'!A51:B52,2,0)*'Structural Worksheet'!N41),"",VLOOKUP(M41,'Back End'!A51:B52,2,0)*'Structural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34</v>
      </c>
      <c r="B42" s="28"/>
      <c r="C42" s="75"/>
      <c r="D42" s="30"/>
    </row>
    <row r="43" spans="1:17" x14ac:dyDescent="0.25">
      <c r="A43" s="64" t="s">
        <v>50</v>
      </c>
      <c r="B43" s="18">
        <f>VLOOKUP(A43,'Back End'!A70:B70,2,0)</f>
        <v>1100</v>
      </c>
      <c r="C43" s="35"/>
      <c r="D43" s="21">
        <f>C43*B43</f>
        <v>0</v>
      </c>
    </row>
    <row r="44" spans="1:17" x14ac:dyDescent="0.25">
      <c r="A44" s="14" t="str">
        <f>IF(A43='Back End'!A71,'Back End'!A73,'Back End'!A72)</f>
        <v>Reconditioned 30 min Aluminum Cyl</v>
      </c>
      <c r="B44" s="18">
        <f>IF(A44='Back End'!A72,'Back End'!B72,'Back End'!B73)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End'!B69</f>
        <v>40</v>
      </c>
      <c r="C45" s="35"/>
      <c r="D45" s="21">
        <f>C45*B45</f>
        <v>0</v>
      </c>
      <c r="I45" s="20" t="str">
        <f>IF(ISNA(PRODUCT(G45,H45,VLOOKUP(F45,'Back End'!A102:B105,2,0))),"",PRODUCT(G45,H45,VLOOKUP(F45,'Back End'!A102:B105,2,0)))</f>
        <v/>
      </c>
    </row>
    <row r="46" spans="1:17" x14ac:dyDescent="0.25">
      <c r="C46" s="55"/>
      <c r="I46" s="20" t="str">
        <f>IF(ISNA(PRODUCT(G46,H46,VLOOKUP(F46,'Back End'!A103:B106,2,0))),"",PRODUCT(G46,H46,VLOOKUP(F46,'Back End'!A103:B106,2,0)))</f>
        <v/>
      </c>
    </row>
    <row r="47" spans="1:17" x14ac:dyDescent="0.25">
      <c r="A47" s="27" t="s">
        <v>38</v>
      </c>
      <c r="B47" s="28"/>
      <c r="C47" s="75"/>
      <c r="D47" s="30"/>
      <c r="I47" s="20" t="str">
        <f>IF(ISNA(PRODUCT(G47,H47,VLOOKUP(F47,'Back End'!A104:B107,2,0))),"",PRODUCT(G47,H47,VLOOKUP(F47,'Back End'!A104:B107,2,0)))</f>
        <v/>
      </c>
    </row>
    <row r="48" spans="1:17" x14ac:dyDescent="0.25">
      <c r="A48" s="72" t="s">
        <v>110</v>
      </c>
      <c r="B48" s="67">
        <f>'Back End'!B65</f>
        <v>40</v>
      </c>
      <c r="C48" s="75"/>
      <c r="D48" s="74">
        <f>B48*C48</f>
        <v>0</v>
      </c>
      <c r="I48" s="20" t="str">
        <f>IF(ISNA(PRODUCT(G48,H48,VLOOKUP(F48,'Back End'!A105:B108,2,0))),"",PRODUCT(G48,H48,VLOOKUP(F48,'Back End'!A105:B108,2,0)))</f>
        <v/>
      </c>
    </row>
    <row r="49" spans="1:9" x14ac:dyDescent="0.25">
      <c r="A49" s="14" t="s">
        <v>39</v>
      </c>
      <c r="B49" s="18">
        <f>'Back End'!B60</f>
        <v>65</v>
      </c>
      <c r="C49" s="35"/>
      <c r="D49" s="21">
        <f t="shared" ref="D49:D54" si="3">C49*B49</f>
        <v>0</v>
      </c>
      <c r="I49" s="20" t="str">
        <f>IF(ISNA(PRODUCT(G49,H49,VLOOKUP(F49,'Back End'!A106:B109,2,0))),"",PRODUCT(G49,H49,VLOOKUP(F49,'Back End'!A106:B109,2,0)))</f>
        <v/>
      </c>
    </row>
    <row r="50" spans="1:9" x14ac:dyDescent="0.25">
      <c r="A50" s="14" t="s">
        <v>40</v>
      </c>
      <c r="B50" s="18">
        <f>'Back End'!B61</f>
        <v>125</v>
      </c>
      <c r="C50" s="35"/>
      <c r="D50" s="21">
        <f t="shared" si="3"/>
        <v>0</v>
      </c>
      <c r="I50" s="20" t="str">
        <f>IF(ISNA(PRODUCT(G50,H50,VLOOKUP(F50,'Back End'!A107:B110,2,0))),"",PRODUCT(G50,H50,VLOOKUP(F50,'Back End'!A107:B110,2,0)))</f>
        <v/>
      </c>
    </row>
    <row r="51" spans="1:9" x14ac:dyDescent="0.25">
      <c r="A51" s="14" t="s">
        <v>10</v>
      </c>
      <c r="B51" s="18">
        <f>'Back End'!B59</f>
        <v>39</v>
      </c>
      <c r="C51" s="35"/>
      <c r="D51" s="21">
        <f t="shared" si="3"/>
        <v>0</v>
      </c>
      <c r="I51" s="20" t="str">
        <f>IF(ISNA(PRODUCT(G51,H51,VLOOKUP(F51,'Back End'!A108:B111,2,0))),"",PRODUCT(G51,H51,VLOOKUP(F51,'Back End'!A108:B111,2,0)))</f>
        <v/>
      </c>
    </row>
    <row r="52" spans="1:9" x14ac:dyDescent="0.25">
      <c r="A52" s="14" t="s">
        <v>35</v>
      </c>
      <c r="B52" s="18">
        <f>'Back End'!B62</f>
        <v>40</v>
      </c>
      <c r="C52" s="35"/>
      <c r="D52" s="21">
        <f t="shared" si="3"/>
        <v>0</v>
      </c>
      <c r="I52" s="20" t="str">
        <f>IF(ISNA(PRODUCT(G52,H52,VLOOKUP(F52,'Back End'!A109:B112,2,0))),"",PRODUCT(G52,H52,VLOOKUP(F52,'Back End'!A109:B112,2,0)))</f>
        <v/>
      </c>
    </row>
    <row r="53" spans="1:9" x14ac:dyDescent="0.25">
      <c r="A53" s="14" t="s">
        <v>36</v>
      </c>
      <c r="B53" s="18">
        <f>'Back End'!B63</f>
        <v>15</v>
      </c>
      <c r="C53" s="35"/>
      <c r="D53" s="21">
        <f t="shared" si="3"/>
        <v>0</v>
      </c>
    </row>
    <row r="54" spans="1:9" x14ac:dyDescent="0.25">
      <c r="A54" s="14" t="s">
        <v>37</v>
      </c>
      <c r="B54" s="18">
        <f>'Back End'!B64</f>
        <v>12</v>
      </c>
      <c r="C54" s="35"/>
      <c r="D54" s="21">
        <f t="shared" si="3"/>
        <v>0</v>
      </c>
    </row>
  </sheetData>
  <sheetProtection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5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End'!$A$70:$A$70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End'!$A$44:$A$45</xm:f>
          </x14:formula1>
          <xm:sqref>F21:F41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79"/>
  <sheetViews>
    <sheetView topLeftCell="A16" workbookViewId="0">
      <selection activeCell="B67" sqref="B67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41</v>
      </c>
    </row>
    <row r="2" spans="1:4" x14ac:dyDescent="0.25">
      <c r="A2" s="16" t="s">
        <v>67</v>
      </c>
    </row>
    <row r="3" spans="1:4" x14ac:dyDescent="0.25">
      <c r="A3" s="1" t="s">
        <v>75</v>
      </c>
      <c r="B3" s="7"/>
    </row>
    <row r="4" spans="1:4" x14ac:dyDescent="0.25">
      <c r="A4" s="1" t="s">
        <v>0</v>
      </c>
      <c r="B4" s="7"/>
    </row>
    <row r="5" spans="1:4" x14ac:dyDescent="0.25">
      <c r="C5" s="1"/>
      <c r="D5" s="2"/>
    </row>
    <row r="6" spans="1:4" x14ac:dyDescent="0.25">
      <c r="A6" s="16" t="s">
        <v>68</v>
      </c>
      <c r="C6" s="1"/>
      <c r="D6" s="2"/>
    </row>
    <row r="7" spans="1:4" x14ac:dyDescent="0.25">
      <c r="A7" s="1" t="s">
        <v>76</v>
      </c>
      <c r="B7" s="7">
        <v>6250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69</v>
      </c>
      <c r="B10" s="7"/>
      <c r="C10" s="1"/>
      <c r="D10" s="2"/>
    </row>
    <row r="11" spans="1:4" x14ac:dyDescent="0.25">
      <c r="A11" s="1" t="s">
        <v>105</v>
      </c>
      <c r="B11" s="7">
        <v>37</v>
      </c>
      <c r="C11" s="1"/>
      <c r="D11" s="2"/>
    </row>
    <row r="12" spans="1:4" x14ac:dyDescent="0.25">
      <c r="A12" s="1" t="s">
        <v>106</v>
      </c>
      <c r="B12" s="7">
        <v>27</v>
      </c>
      <c r="C12" s="1"/>
      <c r="D12" s="2"/>
    </row>
    <row r="13" spans="1:4" x14ac:dyDescent="0.25">
      <c r="A13" s="1" t="s">
        <v>122</v>
      </c>
      <c r="B13" s="7">
        <v>27</v>
      </c>
      <c r="C13" s="1"/>
      <c r="D13" s="2"/>
    </row>
    <row r="14" spans="1:4" x14ac:dyDescent="0.25">
      <c r="A14" s="1" t="s">
        <v>107</v>
      </c>
      <c r="B14" s="7">
        <v>5</v>
      </c>
      <c r="C14" s="1"/>
    </row>
    <row r="15" spans="1:4" x14ac:dyDescent="0.25">
      <c r="A15" s="1" t="s">
        <v>109</v>
      </c>
      <c r="B15" s="7">
        <v>5</v>
      </c>
      <c r="C15" s="1"/>
      <c r="D15" s="2"/>
    </row>
    <row r="16" spans="1:4" x14ac:dyDescent="0.25">
      <c r="C16" s="1"/>
      <c r="D16" s="2"/>
    </row>
    <row r="17" spans="1:4" x14ac:dyDescent="0.25">
      <c r="A17" s="1" t="s">
        <v>81</v>
      </c>
      <c r="B17" s="7">
        <v>29</v>
      </c>
      <c r="C17" s="1"/>
      <c r="D17" s="2"/>
    </row>
    <row r="18" spans="1:4" ht="17.25" customHeight="1" x14ac:dyDescent="0.25">
      <c r="A18" s="1" t="s">
        <v>82</v>
      </c>
      <c r="B18" s="7">
        <v>20</v>
      </c>
      <c r="C18" s="1"/>
      <c r="D18" s="2"/>
    </row>
    <row r="19" spans="1:4" x14ac:dyDescent="0.25">
      <c r="A19" s="1" t="s">
        <v>83</v>
      </c>
      <c r="B19" s="7">
        <v>8</v>
      </c>
      <c r="C19" s="1"/>
      <c r="D19" s="2"/>
    </row>
    <row r="20" spans="1:4" ht="15" customHeight="1" x14ac:dyDescent="0.25">
      <c r="A20" s="1" t="s">
        <v>84</v>
      </c>
      <c r="B20" s="7">
        <v>5</v>
      </c>
      <c r="C20" s="1"/>
      <c r="D20" s="2"/>
    </row>
    <row r="21" spans="1:4" x14ac:dyDescent="0.25">
      <c r="A21" s="1" t="s">
        <v>85</v>
      </c>
      <c r="B21" s="7">
        <v>140</v>
      </c>
      <c r="C21" s="1"/>
      <c r="D21" s="2"/>
    </row>
    <row r="22" spans="1:4" x14ac:dyDescent="0.25">
      <c r="A22" s="1" t="s">
        <v>53</v>
      </c>
      <c r="B22" s="7">
        <v>5</v>
      </c>
      <c r="C22" s="1"/>
      <c r="D22" s="2"/>
    </row>
    <row r="23" spans="1:4" x14ac:dyDescent="0.25">
      <c r="A23" s="1" t="s">
        <v>2</v>
      </c>
      <c r="B23" s="7">
        <v>6</v>
      </c>
      <c r="C23" s="1"/>
      <c r="D23" s="2"/>
    </row>
    <row r="24" spans="1:4" x14ac:dyDescent="0.25">
      <c r="A24" s="1" t="s">
        <v>3</v>
      </c>
      <c r="B24" s="7">
        <v>7</v>
      </c>
      <c r="C24" s="1"/>
      <c r="D24" s="2"/>
    </row>
    <row r="25" spans="1:4" x14ac:dyDescent="0.25">
      <c r="A25" s="1" t="s">
        <v>91</v>
      </c>
      <c r="B25" s="7">
        <v>6</v>
      </c>
      <c r="C25" s="1"/>
      <c r="D25" s="2"/>
    </row>
    <row r="26" spans="1:4" x14ac:dyDescent="0.25">
      <c r="A26" s="1" t="s">
        <v>92</v>
      </c>
      <c r="B26" s="7">
        <v>7</v>
      </c>
      <c r="C26" s="1"/>
      <c r="D26" s="2"/>
    </row>
    <row r="27" spans="1:4" x14ac:dyDescent="0.25">
      <c r="A27" s="1" t="s">
        <v>93</v>
      </c>
      <c r="B27" s="7">
        <v>10</v>
      </c>
      <c r="C27" s="1"/>
      <c r="D27" s="2"/>
    </row>
    <row r="28" spans="1:4" x14ac:dyDescent="0.25">
      <c r="A28" s="1" t="s">
        <v>87</v>
      </c>
      <c r="B28" s="7">
        <v>42</v>
      </c>
      <c r="C28" s="1"/>
      <c r="D28" s="2"/>
    </row>
    <row r="29" spans="1:4" x14ac:dyDescent="0.25">
      <c r="A29" s="1" t="s">
        <v>88</v>
      </c>
      <c r="B29" s="7">
        <v>48</v>
      </c>
      <c r="C29" s="1"/>
      <c r="D29" s="2"/>
    </row>
    <row r="30" spans="1:4" x14ac:dyDescent="0.25">
      <c r="A30" s="1" t="s">
        <v>89</v>
      </c>
      <c r="B30" s="7">
        <v>55</v>
      </c>
      <c r="C30" s="1"/>
      <c r="D30" s="2"/>
    </row>
    <row r="31" spans="1:4" x14ac:dyDescent="0.25">
      <c r="A31" s="1" t="s">
        <v>118</v>
      </c>
      <c r="B31" s="7">
        <v>42</v>
      </c>
      <c r="C31" s="1"/>
      <c r="D31" s="2"/>
    </row>
    <row r="32" spans="1:4" x14ac:dyDescent="0.25">
      <c r="A32" s="1" t="s">
        <v>119</v>
      </c>
      <c r="B32" s="7">
        <v>48</v>
      </c>
      <c r="C32" s="1"/>
      <c r="D32" s="2"/>
    </row>
    <row r="33" spans="1:4" x14ac:dyDescent="0.25">
      <c r="A33" s="1" t="s">
        <v>120</v>
      </c>
      <c r="B33" s="7">
        <v>55</v>
      </c>
      <c r="C33" s="1"/>
      <c r="D33" s="2"/>
    </row>
    <row r="34" spans="1:4" x14ac:dyDescent="0.25">
      <c r="A34" s="1" t="s">
        <v>121</v>
      </c>
      <c r="B34" s="7">
        <v>5</v>
      </c>
      <c r="C34" s="1"/>
      <c r="D34" s="2"/>
    </row>
    <row r="35" spans="1:4" x14ac:dyDescent="0.25">
      <c r="A35" s="1" t="s">
        <v>90</v>
      </c>
      <c r="B35" s="7">
        <v>5</v>
      </c>
      <c r="C35" s="1"/>
      <c r="D35" s="2"/>
    </row>
    <row r="36" spans="1:4" x14ac:dyDescent="0.25">
      <c r="A36" s="1" t="s">
        <v>54</v>
      </c>
      <c r="B36" s="7">
        <v>2</v>
      </c>
      <c r="C36" s="1"/>
      <c r="D36" s="2"/>
    </row>
    <row r="37" spans="1:4" x14ac:dyDescent="0.25">
      <c r="A37" s="1" t="s">
        <v>19</v>
      </c>
      <c r="B37" s="7">
        <v>84</v>
      </c>
      <c r="C37" s="1"/>
      <c r="D37" s="2"/>
    </row>
    <row r="38" spans="1:4" x14ac:dyDescent="0.25">
      <c r="A38" s="1" t="s">
        <v>20</v>
      </c>
      <c r="B38" s="7">
        <v>190</v>
      </c>
      <c r="C38" s="1"/>
      <c r="D38" s="2"/>
    </row>
    <row r="39" spans="1:4" x14ac:dyDescent="0.25">
      <c r="A39" s="1" t="s">
        <v>108</v>
      </c>
      <c r="B39" s="7">
        <v>80</v>
      </c>
      <c r="C39" s="1"/>
      <c r="D39" s="2"/>
    </row>
    <row r="40" spans="1:4" x14ac:dyDescent="0.25">
      <c r="A40" s="1" t="s">
        <v>25</v>
      </c>
      <c r="B40" s="8">
        <v>450</v>
      </c>
      <c r="C40" s="1"/>
      <c r="D40" s="2"/>
    </row>
    <row r="41" spans="1:4" x14ac:dyDescent="0.25">
      <c r="A41" s="1" t="s">
        <v>60</v>
      </c>
      <c r="B41" s="8">
        <v>16</v>
      </c>
      <c r="C41" s="1"/>
      <c r="D41" s="2"/>
    </row>
    <row r="42" spans="1:4" x14ac:dyDescent="0.25">
      <c r="A42" s="1" t="s">
        <v>86</v>
      </c>
      <c r="B42" s="7">
        <v>26</v>
      </c>
    </row>
    <row r="43" spans="1:4" x14ac:dyDescent="0.25">
      <c r="A43" s="39" t="s">
        <v>30</v>
      </c>
      <c r="B43" s="7"/>
      <c r="D43" s="3"/>
    </row>
    <row r="44" spans="1:4" x14ac:dyDescent="0.25">
      <c r="A44" s="1" t="s">
        <v>64</v>
      </c>
      <c r="B44" s="7">
        <v>0.45</v>
      </c>
      <c r="C44" s="1"/>
      <c r="D44" s="2"/>
    </row>
    <row r="45" spans="1:4" x14ac:dyDescent="0.25">
      <c r="A45" s="1" t="s">
        <v>103</v>
      </c>
      <c r="B45" s="7">
        <v>0.27</v>
      </c>
      <c r="C45" s="1"/>
      <c r="D45" s="2"/>
    </row>
    <row r="46" spans="1:4" x14ac:dyDescent="0.25">
      <c r="A46" s="1" t="s">
        <v>104</v>
      </c>
      <c r="B46" s="7">
        <v>0.18</v>
      </c>
      <c r="C46" s="1"/>
      <c r="D46" s="2"/>
    </row>
    <row r="47" spans="1:4" x14ac:dyDescent="0.25">
      <c r="A47" s="1" t="s">
        <v>4</v>
      </c>
      <c r="B47" s="7">
        <v>20</v>
      </c>
      <c r="C47" s="1"/>
      <c r="D47" s="2"/>
    </row>
    <row r="48" spans="1:4" x14ac:dyDescent="0.25">
      <c r="A48" s="1" t="s">
        <v>5</v>
      </c>
      <c r="B48" s="7">
        <v>62</v>
      </c>
      <c r="C48" s="1"/>
      <c r="D48" s="2"/>
    </row>
    <row r="49" spans="1:4" x14ac:dyDescent="0.25">
      <c r="A49" s="1" t="s">
        <v>6</v>
      </c>
      <c r="B49" s="7">
        <v>1.19</v>
      </c>
      <c r="C49" s="1"/>
      <c r="D49" s="2"/>
    </row>
    <row r="50" spans="1:4" x14ac:dyDescent="0.25">
      <c r="A50" s="1" t="s">
        <v>17</v>
      </c>
      <c r="B50" s="7">
        <v>7.5</v>
      </c>
      <c r="C50" s="1"/>
      <c r="D50" s="2"/>
    </row>
    <row r="51" spans="1:4" x14ac:dyDescent="0.25">
      <c r="A51" s="1" t="s">
        <v>70</v>
      </c>
      <c r="B51" s="7">
        <v>5</v>
      </c>
      <c r="C51" s="1"/>
      <c r="D51" s="2"/>
    </row>
    <row r="52" spans="1:4" x14ac:dyDescent="0.25">
      <c r="A52" s="1" t="s">
        <v>71</v>
      </c>
      <c r="B52" s="7">
        <v>4.5</v>
      </c>
      <c r="C52" s="1"/>
      <c r="D52" s="2"/>
    </row>
    <row r="53" spans="1:4" x14ac:dyDescent="0.25">
      <c r="A53" s="1" t="s">
        <v>7</v>
      </c>
      <c r="B53" s="7">
        <v>165</v>
      </c>
      <c r="C53" s="1"/>
      <c r="D53" s="2"/>
    </row>
    <row r="54" spans="1:4" x14ac:dyDescent="0.25">
      <c r="A54" s="1" t="s">
        <v>8</v>
      </c>
      <c r="B54" s="7">
        <v>90</v>
      </c>
      <c r="C54" s="1"/>
      <c r="D54" s="2"/>
    </row>
    <row r="55" spans="1:4" x14ac:dyDescent="0.25">
      <c r="A55" s="1" t="s">
        <v>61</v>
      </c>
      <c r="B55" s="8">
        <v>145</v>
      </c>
      <c r="C55" s="1"/>
      <c r="D55" s="2"/>
    </row>
    <row r="56" spans="1:4" x14ac:dyDescent="0.25">
      <c r="A56" s="1"/>
      <c r="B56" s="7"/>
      <c r="C56" s="1"/>
      <c r="D56" s="2"/>
    </row>
    <row r="57" spans="1:4" x14ac:dyDescent="0.25">
      <c r="A57" s="39" t="s">
        <v>72</v>
      </c>
      <c r="B57" s="7"/>
      <c r="C57" s="1"/>
      <c r="D57" s="2"/>
    </row>
    <row r="58" spans="1:4" x14ac:dyDescent="0.25">
      <c r="A58" s="1" t="s">
        <v>9</v>
      </c>
      <c r="B58" s="7">
        <v>380</v>
      </c>
      <c r="C58" s="1"/>
      <c r="D58" s="2"/>
    </row>
    <row r="59" spans="1:4" x14ac:dyDescent="0.25">
      <c r="A59" s="1" t="s">
        <v>10</v>
      </c>
      <c r="B59" s="7">
        <v>39</v>
      </c>
      <c r="C59" s="1"/>
      <c r="D59" s="2"/>
    </row>
    <row r="60" spans="1:4" x14ac:dyDescent="0.25">
      <c r="A60" s="1" t="s">
        <v>11</v>
      </c>
      <c r="B60" s="7">
        <v>65</v>
      </c>
      <c r="C60" s="1"/>
      <c r="D60" s="2"/>
    </row>
    <row r="61" spans="1:4" x14ac:dyDescent="0.25">
      <c r="A61" s="1" t="s">
        <v>12</v>
      </c>
      <c r="B61" s="7">
        <v>125</v>
      </c>
      <c r="C61" s="1"/>
      <c r="D61" s="2"/>
    </row>
    <row r="62" spans="1:4" x14ac:dyDescent="0.25">
      <c r="A62" s="1" t="s">
        <v>13</v>
      </c>
      <c r="B62" s="7">
        <v>40</v>
      </c>
      <c r="C62" s="1"/>
      <c r="D62" s="2"/>
    </row>
    <row r="63" spans="1:4" x14ac:dyDescent="0.25">
      <c r="A63" s="1" t="s">
        <v>14</v>
      </c>
      <c r="B63" s="7">
        <v>15</v>
      </c>
      <c r="C63" s="1"/>
      <c r="D63" s="2"/>
    </row>
    <row r="64" spans="1:4" x14ac:dyDescent="0.25">
      <c r="A64" s="1" t="s">
        <v>15</v>
      </c>
      <c r="B64" s="7">
        <v>12</v>
      </c>
      <c r="C64" s="1"/>
      <c r="D64" s="2"/>
    </row>
    <row r="65" spans="1:4" x14ac:dyDescent="0.25">
      <c r="A65" s="1" t="s">
        <v>110</v>
      </c>
      <c r="B65" s="7">
        <v>40</v>
      </c>
      <c r="C65" s="1"/>
      <c r="D65" s="2"/>
    </row>
    <row r="66" spans="1:4" x14ac:dyDescent="0.25">
      <c r="A66" s="1" t="s">
        <v>98</v>
      </c>
      <c r="B66" s="7">
        <v>760</v>
      </c>
      <c r="C66" s="1"/>
      <c r="D66" s="2"/>
    </row>
    <row r="67" spans="1:4" x14ac:dyDescent="0.25">
      <c r="C67" s="1"/>
      <c r="D67" s="2"/>
    </row>
    <row r="68" spans="1:4" x14ac:dyDescent="0.25">
      <c r="A68" s="39" t="s">
        <v>34</v>
      </c>
      <c r="B68" s="7"/>
      <c r="C68" s="1"/>
      <c r="D68" s="2"/>
    </row>
    <row r="69" spans="1:4" x14ac:dyDescent="0.25">
      <c r="A69" s="1" t="s">
        <v>18</v>
      </c>
      <c r="B69" s="7">
        <v>40</v>
      </c>
      <c r="C69" s="1"/>
      <c r="D69" s="2"/>
    </row>
    <row r="70" spans="1:4" x14ac:dyDescent="0.25">
      <c r="A70" s="1" t="s">
        <v>50</v>
      </c>
      <c r="B70" s="7">
        <v>1100</v>
      </c>
      <c r="C70" s="1"/>
      <c r="D70" s="2"/>
    </row>
    <row r="71" spans="1:4" x14ac:dyDescent="0.25">
      <c r="A71" s="1" t="s">
        <v>51</v>
      </c>
      <c r="B71" s="8">
        <v>2200</v>
      </c>
      <c r="C71" s="1"/>
      <c r="D71" s="2"/>
    </row>
    <row r="72" spans="1:4" x14ac:dyDescent="0.25">
      <c r="A72" s="1" t="s">
        <v>16</v>
      </c>
      <c r="B72" s="7">
        <v>600</v>
      </c>
      <c r="C72" s="1"/>
    </row>
    <row r="73" spans="1:4" x14ac:dyDescent="0.25">
      <c r="A73" s="1" t="s">
        <v>52</v>
      </c>
      <c r="B73" s="8">
        <v>800</v>
      </c>
      <c r="C73" s="1"/>
      <c r="D73" s="2"/>
    </row>
    <row r="74" spans="1:4" x14ac:dyDescent="0.25">
      <c r="A74" s="1" t="s">
        <v>100</v>
      </c>
      <c r="B74" s="8">
        <v>195</v>
      </c>
    </row>
    <row r="75" spans="1:4" x14ac:dyDescent="0.25">
      <c r="A75" s="1" t="s">
        <v>101</v>
      </c>
      <c r="B75" s="8">
        <v>95</v>
      </c>
      <c r="C75" s="1"/>
      <c r="D75" s="2"/>
    </row>
    <row r="77" spans="1:4" x14ac:dyDescent="0.25">
      <c r="A77" s="4"/>
      <c r="B77" s="9"/>
    </row>
    <row r="79" spans="1:4" x14ac:dyDescent="0.25">
      <c r="C79" s="5"/>
      <c r="D79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</cp:lastModifiedBy>
  <cp:lastPrinted>2019-12-11T18:22:40Z</cp:lastPrinted>
  <dcterms:created xsi:type="dcterms:W3CDTF">2019-11-13T18:10:18Z</dcterms:created>
  <dcterms:modified xsi:type="dcterms:W3CDTF">2022-10-21T16:37:57Z</dcterms:modified>
</cp:coreProperties>
</file>